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-6US\POWER PACK\"/>
    </mc:Choice>
  </mc:AlternateContent>
  <bookViews>
    <workbookView xWindow="0" yWindow="0" windowWidth="24000" windowHeight="9735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9" i="5" l="1"/>
  <c r="Y9" i="9"/>
  <c r="S13" i="9"/>
  <c r="T13" i="9" s="1"/>
  <c r="R35" i="9"/>
  <c r="Y9" i="8"/>
  <c r="S13" i="8"/>
  <c r="T13" i="8" s="1"/>
  <c r="R35" i="8"/>
  <c r="S13" i="5"/>
  <c r="T13" i="5" s="1"/>
  <c r="S16" i="5"/>
  <c r="T16" i="5" s="1"/>
  <c r="R35" i="5"/>
  <c r="Y9" i="7"/>
  <c r="S13" i="7"/>
  <c r="T13" i="7" s="1"/>
  <c r="R35" i="7"/>
  <c r="S16" i="9" l="1"/>
  <c r="T16" i="9" s="1"/>
  <c r="S16" i="7"/>
  <c r="T16" i="7" s="1"/>
  <c r="S16" i="8"/>
  <c r="T16" i="8" s="1"/>
  <c r="T28" i="9"/>
  <c r="V11" i="9"/>
  <c r="U11" i="9"/>
  <c r="T28" i="8"/>
  <c r="V11" i="8"/>
  <c r="U11" i="8"/>
  <c r="T28" i="5"/>
  <c r="V11" i="5"/>
  <c r="U11" i="5"/>
  <c r="T28" i="7"/>
  <c r="V11" i="7"/>
  <c r="U11" i="7"/>
  <c r="Y35" i="9" l="1"/>
  <c r="T26" i="9"/>
  <c r="T24" i="9"/>
  <c r="X26" i="9"/>
  <c r="U13" i="9"/>
  <c r="U16" i="9"/>
  <c r="U15" i="9"/>
  <c r="Y35" i="8"/>
  <c r="T24" i="8"/>
  <c r="T26" i="8"/>
  <c r="V15" i="9"/>
  <c r="V16" i="9" s="1"/>
  <c r="X26" i="8"/>
  <c r="V15" i="8"/>
  <c r="V16" i="8" s="1"/>
  <c r="U16" i="8"/>
  <c r="U15" i="8"/>
  <c r="U13" i="8"/>
  <c r="Y35" i="5"/>
  <c r="T24" i="5"/>
  <c r="T26" i="5"/>
  <c r="X26" i="5"/>
  <c r="U13" i="5"/>
  <c r="U16" i="5"/>
  <c r="U15" i="5"/>
  <c r="Y35" i="7"/>
  <c r="T24" i="7"/>
  <c r="T26" i="7"/>
  <c r="V15" i="5"/>
  <c r="V16" i="5" s="1"/>
  <c r="X26" i="7"/>
  <c r="U13" i="7"/>
  <c r="U16" i="7"/>
  <c r="U15" i="7"/>
  <c r="V15" i="7"/>
  <c r="V16" i="7" s="1"/>
  <c r="R5" i="9" l="1"/>
  <c r="R5" i="8"/>
  <c r="R5" i="5"/>
  <c r="R5" i="7"/>
  <c r="X24" i="9" l="1"/>
  <c r="U35" i="9"/>
  <c r="S12" i="9"/>
  <c r="U35" i="8"/>
  <c r="X24" i="8"/>
  <c r="S12" i="8"/>
  <c r="U35" i="5"/>
  <c r="S12" i="5"/>
  <c r="V12" i="5" s="1"/>
  <c r="V13" i="5" s="1"/>
  <c r="V14" i="5" s="1"/>
  <c r="V17" i="5" s="1"/>
  <c r="X24" i="5"/>
  <c r="X24" i="7"/>
  <c r="U35" i="7"/>
  <c r="S12" i="7"/>
  <c r="U12" i="8" l="1"/>
  <c r="U14" i="8" s="1"/>
  <c r="U17" i="8" s="1"/>
  <c r="V12" i="8"/>
  <c r="V13" i="8" s="1"/>
  <c r="V14" i="8" s="1"/>
  <c r="V17" i="8" s="1"/>
  <c r="T12" i="9"/>
  <c r="T14" i="9" s="1"/>
  <c r="T17" i="9" s="1"/>
  <c r="S14" i="9"/>
  <c r="S17" i="9" s="1"/>
  <c r="U12" i="9"/>
  <c r="U14" i="9" s="1"/>
  <c r="U17" i="9" s="1"/>
  <c r="V12" i="9"/>
  <c r="T12" i="8"/>
  <c r="T14" i="8" s="1"/>
  <c r="T17" i="8" s="1"/>
  <c r="S14" i="8"/>
  <c r="S17" i="8" s="1"/>
  <c r="V12" i="7"/>
  <c r="V13" i="7" s="1"/>
  <c r="V14" i="7" s="1"/>
  <c r="V17" i="7" s="1"/>
  <c r="U12" i="7"/>
  <c r="U14" i="7" s="1"/>
  <c r="U17" i="7" s="1"/>
  <c r="T12" i="5"/>
  <c r="T14" i="5" s="1"/>
  <c r="T17" i="5" s="1"/>
  <c r="S14" i="5"/>
  <c r="S17" i="5" s="1"/>
  <c r="U12" i="5"/>
  <c r="U14" i="5" s="1"/>
  <c r="U17" i="5" s="1"/>
  <c r="T12" i="7"/>
  <c r="T14" i="7" s="1"/>
  <c r="T17" i="7" s="1"/>
  <c r="S14" i="7"/>
  <c r="S17" i="7" s="1"/>
  <c r="U20" i="8" l="1"/>
  <c r="W35" i="8" s="1"/>
  <c r="R36" i="8" s="1"/>
  <c r="V13" i="9"/>
  <c r="V14" i="9" s="1"/>
  <c r="V17" i="9" s="1"/>
  <c r="U20" i="9" s="1"/>
  <c r="U20" i="5"/>
  <c r="W35" i="5" s="1"/>
  <c r="R36" i="5" s="1"/>
  <c r="U20" i="7"/>
  <c r="W35" i="7" s="1"/>
  <c r="R36" i="7" s="1"/>
  <c r="V26" i="7"/>
  <c r="Z26" i="7" s="1"/>
  <c r="V26" i="8" l="1"/>
  <c r="Z26" i="8" s="1"/>
  <c r="V24" i="8"/>
  <c r="Z24" i="8" s="1"/>
  <c r="R32" i="8" s="1"/>
  <c r="V24" i="7"/>
  <c r="Z24" i="7" s="1"/>
  <c r="W35" i="9"/>
  <c r="R36" i="9" s="1"/>
  <c r="V26" i="9"/>
  <c r="Z26" i="9" s="1"/>
  <c r="V24" i="9"/>
  <c r="Z24" i="9" s="1"/>
  <c r="V24" i="5"/>
  <c r="Z24" i="5" s="1"/>
  <c r="V26" i="5"/>
  <c r="Z26" i="5" s="1"/>
  <c r="R30" i="5" s="1"/>
  <c r="R32" i="7"/>
  <c r="R30" i="7"/>
  <c r="R30" i="8" l="1"/>
  <c r="R32" i="5"/>
  <c r="R32" i="9"/>
  <c r="R30" i="9"/>
</calcChain>
</file>

<file path=xl/sharedStrings.xml><?xml version="1.0" encoding="utf-8"?>
<sst xmlns="http://schemas.openxmlformats.org/spreadsheetml/2006/main" count="864" uniqueCount="81">
  <si>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</si>
  <si>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</si>
  <si>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</si>
  <si>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</si>
  <si>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</si>
  <si>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</si>
  <si>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</si>
  <si>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</si>
  <si>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|</t>
  </si>
  <si>
    <t>Find</t>
  </si>
  <si>
    <t>=</t>
  </si>
  <si>
    <t>-</t>
  </si>
  <si>
    <t>Problem 1</t>
  </si>
  <si>
    <t>Problem 2</t>
  </si>
  <si>
    <t>Problem 3</t>
  </si>
  <si>
    <t>Problem 4</t>
  </si>
  <si>
    <t>Solvency II Capital Requirements</t>
  </si>
  <si>
    <t>Odomirok.25-Solv2</t>
  </si>
  <si>
    <t>2017.Spring #20</t>
  </si>
  <si>
    <t>solvency 2 capital requirement &amp; regulatory action</t>
  </si>
  <si>
    <t>Calculating SCR is trivial. You just have to know to use the 99.5th percentile in the model results</t>
  </si>
  <si>
    <t>IFRS assets</t>
  </si>
  <si>
    <t>SCR</t>
  </si>
  <si>
    <t xml:space="preserve">  &lt;== part (a)</t>
  </si>
  <si>
    <t>free surplus</t>
  </si>
  <si>
    <t>?</t>
  </si>
  <si>
    <t>risk-free rate</t>
  </si>
  <si>
    <t>The hard part is calculating the risk margin. Once we have that, the rest is easy.</t>
  </si>
  <si>
    <t>illiquidity premium</t>
  </si>
  <si>
    <t>MCR</t>
  </si>
  <si>
    <t>cost-of-capital</t>
  </si>
  <si>
    <t>The number of columns in our table equals the number of years loss payments are expected to occur:</t>
  </si>
  <si>
    <t>risk margin</t>
  </si>
  <si>
    <t>above risk-free rate</t>
  </si>
  <si>
    <t xml:space="preserve">  = (R - i)</t>
  </si>
  <si>
    <t>best est. liabs</t>
  </si>
  <si>
    <t>year 1</t>
  </si>
  <si>
    <t>year 2</t>
  </si>
  <si>
    <t>(1)</t>
  </si>
  <si>
    <t>SCR = required capital</t>
  </si>
  <si>
    <t>(2)</t>
  </si>
  <si>
    <t>(R - i) = risk cost-of-capital</t>
  </si>
  <si>
    <r>
      <t xml:space="preserve">* Capital is held until the </t>
    </r>
    <r>
      <rPr>
        <u/>
        <sz val="11"/>
        <color theme="1"/>
        <rFont val="Calibri"/>
        <family val="2"/>
        <scheme val="minor"/>
      </rPr>
      <t>end</t>
    </r>
    <r>
      <rPr>
        <sz val="11"/>
        <color theme="1"/>
        <rFont val="Calibri"/>
        <family val="2"/>
        <scheme val="minor"/>
      </rPr>
      <t xml:space="preserve"> of the year.</t>
    </r>
  </si>
  <si>
    <t>(1) x (2)</t>
  </si>
  <si>
    <t>cost-of-capital in period</t>
  </si>
  <si>
    <t>(4)</t>
  </si>
  <si>
    <t>duration</t>
  </si>
  <si>
    <t>* Loss payments are expected to occur this many years:</t>
  </si>
  <si>
    <t>(5)</t>
  </si>
  <si>
    <t>discount rate</t>
  </si>
  <si>
    <r>
      <t xml:space="preserve">   </t>
    </r>
    <r>
      <rPr>
        <i/>
        <sz val="11"/>
        <color theme="1"/>
        <rFont val="Calibri"/>
        <family val="2"/>
        <scheme val="minor"/>
      </rPr>
      <t xml:space="preserve">(Assume payments are </t>
    </r>
    <r>
      <rPr>
        <i/>
        <u/>
        <sz val="11"/>
        <color theme="1"/>
        <rFont val="Calibri"/>
        <family val="2"/>
        <scheme val="minor"/>
      </rPr>
      <t>mid</t>
    </r>
    <r>
      <rPr>
        <i/>
        <sz val="11"/>
        <color theme="1"/>
        <rFont val="Calibri"/>
        <family val="2"/>
        <scheme val="minor"/>
      </rPr>
      <t>-year)</t>
    </r>
  </si>
  <si>
    <t>(6)</t>
  </si>
  <si>
    <t>discounted cost-of-capital</t>
  </si>
  <si>
    <t>* These are the Value-at-Risk model results:</t>
  </si>
  <si>
    <t>percentile</t>
  </si>
  <si>
    <t>VaR</t>
  </si>
  <si>
    <r>
      <t xml:space="preserve">   </t>
    </r>
    <r>
      <rPr>
        <i/>
        <sz val="11"/>
        <color theme="1"/>
        <rFont val="Calibri"/>
        <family val="2"/>
        <scheme val="minor"/>
      </rPr>
      <t>(Assume SCR values are constant for all</t>
    </r>
  </si>
  <si>
    <t xml:space="preserve">The risk margin is the sum of the values in row (6) = </t>
  </si>
  <si>
    <t xml:space="preserve">  &lt;== part (b)</t>
  </si>
  <si>
    <r>
      <t xml:space="preserve">    </t>
    </r>
    <r>
      <rPr>
        <i/>
        <sz val="11"/>
        <color theme="1"/>
        <rFont val="Calibri"/>
        <family val="2"/>
        <scheme val="minor"/>
      </rPr>
      <t>future years.)</t>
    </r>
  </si>
  <si>
    <t>The boundaries for ragulator action are:</t>
  </si>
  <si>
    <r>
      <t xml:space="preserve">(best est.) + margin + </t>
    </r>
    <r>
      <rPr>
        <sz val="11"/>
        <color rgb="FFFF0000"/>
        <rFont val="Calibri"/>
        <family val="2"/>
        <scheme val="minor"/>
      </rPr>
      <t>SCR</t>
    </r>
  </si>
  <si>
    <t>+</t>
  </si>
  <si>
    <t>Calculate the following under the Solvency II framework:</t>
  </si>
  <si>
    <r>
      <t xml:space="preserve">(best est.) + margin + </t>
    </r>
    <r>
      <rPr>
        <sz val="11"/>
        <color rgb="FFFF0000"/>
        <rFont val="Calibri"/>
        <family val="2"/>
        <scheme val="minor"/>
      </rPr>
      <t>MCR</t>
    </r>
  </si>
  <si>
    <t>(a)</t>
  </si>
  <si>
    <t>(b)</t>
  </si>
  <si>
    <t>The IFRS assets available</t>
  </si>
  <si>
    <r>
      <t xml:space="preserve">  &lt;== </t>
    </r>
    <r>
      <rPr>
        <i/>
        <sz val="11"/>
        <color rgb="FF0070C0"/>
        <rFont val="Calibri"/>
        <family val="2"/>
        <scheme val="minor"/>
      </rPr>
      <t>given in the statement of the problem</t>
    </r>
  </si>
  <si>
    <t>(c)</t>
  </si>
  <si>
    <t>regulator action</t>
  </si>
  <si>
    <t>(d)</t>
  </si>
  <si>
    <t>The assets available are</t>
  </si>
  <si>
    <t>Regulator action:</t>
  </si>
  <si>
    <t xml:space="preserve">  &lt;== part (c)</t>
  </si>
  <si>
    <t>And the free surplus</t>
  </si>
  <si>
    <t>assets available</t>
  </si>
  <si>
    <t>margin</t>
  </si>
  <si>
    <t>best est.</t>
  </si>
  <si>
    <t xml:space="preserve">  &lt;== part (d)</t>
  </si>
  <si>
    <t>Exam 6U: Solvency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</si>
</sst>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0.000%"/>
    <numFmt numFmtId="167" formatCode="#,##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9" fontId="4" fillId="0" borderId="0" applyFont="0" applyFill="0" applyBorder="0" applyAlignment="0" applyProtection="0"/>
  </cellStyleXfs>
  <cellXfs count="88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5" xfId="0" applyFont="1" applyBorder="1"/>
    <xf numFmtId="3" fontId="1" fillId="0" borderId="0" xfId="0" applyNumberFormat="1" applyFont="1"/>
    <xf numFmtId="0" fontId="11" fillId="0" borderId="0" xfId="0" applyFont="1"/>
    <xf numFmtId="0" fontId="0" fillId="0" borderId="0" xfId="0" applyFont="1" applyAlignment="1">
      <alignment horizontal="center"/>
    </xf>
    <xf numFmtId="3" fontId="0" fillId="0" borderId="4" xfId="0" applyNumberFormat="1" applyFont="1" applyBorder="1"/>
    <xf numFmtId="3" fontId="0" fillId="0" borderId="5" xfId="0" applyNumberFormat="1" applyFont="1" applyBorder="1"/>
    <xf numFmtId="3" fontId="0" fillId="3" borderId="6" xfId="0" applyNumberFormat="1" applyFont="1" applyFill="1" applyBorder="1" applyAlignment="1">
      <alignment horizontal="center"/>
    </xf>
    <xf numFmtId="3" fontId="6" fillId="4" borderId="4" xfId="2" applyNumberFormat="1" applyBorder="1" applyAlignment="1">
      <alignment horizontal="center"/>
    </xf>
    <xf numFmtId="3" fontId="6" fillId="4" borderId="5" xfId="2" applyNumberFormat="1" applyBorder="1" applyAlignment="1">
      <alignment horizontal="center"/>
    </xf>
    <xf numFmtId="3" fontId="6" fillId="4" borderId="6" xfId="2" applyNumberFormat="1" applyBorder="1" applyAlignment="1">
      <alignment horizontal="center"/>
    </xf>
    <xf numFmtId="3" fontId="9" fillId="0" borderId="0" xfId="0" applyNumberFormat="1" applyFont="1"/>
    <xf numFmtId="3" fontId="0" fillId="0" borderId="6" xfId="0" applyNumberFormat="1" applyFont="1" applyFill="1" applyBorder="1" applyAlignment="1">
      <alignment horizontal="center"/>
    </xf>
    <xf numFmtId="3" fontId="0" fillId="0" borderId="10" xfId="0" applyNumberFormat="1" applyFont="1" applyBorder="1"/>
    <xf numFmtId="3" fontId="0" fillId="0" borderId="11" xfId="0" applyNumberFormat="1" applyFont="1" applyBorder="1"/>
    <xf numFmtId="166" fontId="0" fillId="3" borderId="12" xfId="5" applyNumberFormat="1" applyFont="1" applyFill="1" applyBorder="1"/>
    <xf numFmtId="3" fontId="0" fillId="0" borderId="13" xfId="0" applyNumberFormat="1" applyFont="1" applyBorder="1"/>
    <xf numFmtId="3" fontId="0" fillId="0" borderId="0" xfId="0" applyNumberFormat="1" applyFont="1" applyBorder="1"/>
    <xf numFmtId="3" fontId="0" fillId="0" borderId="3" xfId="0" applyNumberFormat="1" applyFont="1" applyFill="1" applyBorder="1" applyAlignment="1">
      <alignment horizontal="center"/>
    </xf>
    <xf numFmtId="3" fontId="0" fillId="0" borderId="14" xfId="0" applyNumberFormat="1" applyFont="1" applyBorder="1"/>
    <xf numFmtId="3" fontId="0" fillId="0" borderId="1" xfId="0" applyNumberFormat="1" applyFont="1" applyBorder="1"/>
    <xf numFmtId="166" fontId="0" fillId="3" borderId="2" xfId="5" applyNumberFormat="1" applyFont="1" applyFill="1" applyBorder="1"/>
    <xf numFmtId="3" fontId="0" fillId="3" borderId="3" xfId="0" applyNumberFormat="1" applyFont="1" applyFill="1" applyBorder="1"/>
    <xf numFmtId="166" fontId="0" fillId="3" borderId="3" xfId="5" applyNumberFormat="1" applyFont="1" applyFill="1" applyBorder="1"/>
    <xf numFmtId="3" fontId="8" fillId="6" borderId="7" xfId="4" applyNumberFormat="1" applyBorder="1" applyAlignment="1">
      <alignment horizontal="center"/>
    </xf>
    <xf numFmtId="166" fontId="0" fillId="3" borderId="2" xfId="5" applyNumberFormat="1" applyFont="1" applyFill="1" applyBorder="1" applyAlignment="1">
      <alignment horizontal="right"/>
    </xf>
    <xf numFmtId="3" fontId="0" fillId="3" borderId="2" xfId="0" applyNumberFormat="1" applyFont="1" applyFill="1" applyBorder="1"/>
    <xf numFmtId="3" fontId="0" fillId="0" borderId="2" xfId="0" applyNumberFormat="1" applyFont="1" applyBorder="1"/>
    <xf numFmtId="3" fontId="8" fillId="6" borderId="14" xfId="4" applyNumberFormat="1" applyBorder="1" applyAlignment="1">
      <alignment horizontal="right"/>
    </xf>
    <xf numFmtId="3" fontId="8" fillId="6" borderId="9" xfId="4" applyNumberFormat="1" applyBorder="1" applyAlignment="1">
      <alignment horizontal="right"/>
    </xf>
    <xf numFmtId="3" fontId="8" fillId="6" borderId="1" xfId="4" applyNumberFormat="1" applyBorder="1" applyAlignment="1">
      <alignment horizontal="right"/>
    </xf>
    <xf numFmtId="3" fontId="0" fillId="0" borderId="3" xfId="0" quotePrefix="1" applyNumberFormat="1" applyFont="1" applyBorder="1" applyAlignment="1">
      <alignment horizontal="center"/>
    </xf>
    <xf numFmtId="3" fontId="0" fillId="0" borderId="8" xfId="0" applyNumberFormat="1" applyFont="1" applyBorder="1"/>
    <xf numFmtId="3" fontId="0" fillId="0" borderId="0" xfId="0" applyNumberFormat="1" applyFont="1" applyFill="1" applyBorder="1"/>
    <xf numFmtId="166" fontId="0" fillId="0" borderId="13" xfId="5" applyNumberFormat="1" applyFont="1" applyBorder="1"/>
    <xf numFmtId="166" fontId="0" fillId="0" borderId="8" xfId="5" applyNumberFormat="1" applyFont="1" applyBorder="1"/>
    <xf numFmtId="166" fontId="0" fillId="0" borderId="0" xfId="5" applyNumberFormat="1" applyFont="1"/>
    <xf numFmtId="3" fontId="0" fillId="0" borderId="6" xfId="0" quotePrefix="1" applyNumberFormat="1" applyFont="1" applyBorder="1" applyAlignment="1">
      <alignment horizontal="center"/>
    </xf>
    <xf numFmtId="4" fontId="0" fillId="0" borderId="4" xfId="0" applyNumberFormat="1" applyFont="1" applyBorder="1"/>
    <xf numFmtId="4" fontId="0" fillId="0" borderId="7" xfId="0" applyNumberFormat="1" applyFont="1" applyBorder="1"/>
    <xf numFmtId="4" fontId="0" fillId="0" borderId="5" xfId="0" applyNumberFormat="1" applyFont="1" applyBorder="1"/>
    <xf numFmtId="3" fontId="0" fillId="0" borderId="13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3" fontId="0" fillId="0" borderId="0" xfId="0" applyNumberFormat="1" applyFont="1" applyAlignment="1">
      <alignment horizontal="right"/>
    </xf>
    <xf numFmtId="0" fontId="0" fillId="3" borderId="6" xfId="0" applyFont="1" applyFill="1" applyBorder="1" applyAlignment="1">
      <alignment horizontal="center"/>
    </xf>
    <xf numFmtId="3" fontId="0" fillId="0" borderId="12" xfId="0" quotePrefix="1" applyNumberFormat="1" applyFont="1" applyBorder="1" applyAlignment="1">
      <alignment horizontal="center"/>
    </xf>
    <xf numFmtId="4" fontId="0" fillId="0" borderId="10" xfId="0" applyNumberFormat="1" applyFont="1" applyBorder="1"/>
    <xf numFmtId="4" fontId="0" fillId="0" borderId="15" xfId="0" applyNumberFormat="1" applyFont="1" applyBorder="1"/>
    <xf numFmtId="4" fontId="0" fillId="0" borderId="11" xfId="0" applyNumberFormat="1" applyFont="1" applyBorder="1"/>
    <xf numFmtId="167" fontId="0" fillId="0" borderId="10" xfId="0" applyNumberFormat="1" applyFont="1" applyBorder="1"/>
    <xf numFmtId="3" fontId="14" fillId="0" borderId="7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164" fontId="0" fillId="0" borderId="13" xfId="5" applyNumberFormat="1" applyFont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3" fontId="7" fillId="5" borderId="4" xfId="3" applyNumberFormat="1" applyBorder="1"/>
    <xf numFmtId="3" fontId="7" fillId="5" borderId="5" xfId="3" applyNumberFormat="1" applyBorder="1"/>
    <xf numFmtId="4" fontId="7" fillId="5" borderId="6" xfId="3" applyNumberFormat="1" applyBorder="1"/>
    <xf numFmtId="164" fontId="0" fillId="0" borderId="14" xfId="5" applyNumberFormat="1" applyFont="1" applyBorder="1" applyAlignment="1">
      <alignment horizontal="center"/>
    </xf>
    <xf numFmtId="3" fontId="0" fillId="3" borderId="2" xfId="0" applyNumberFormat="1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3" fontId="10" fillId="0" borderId="4" xfId="0" applyNumberFormat="1" applyFont="1" applyBorder="1"/>
    <xf numFmtId="3" fontId="10" fillId="0" borderId="5" xfId="0" applyNumberFormat="1" applyFont="1" applyBorder="1"/>
    <xf numFmtId="3" fontId="10" fillId="0" borderId="5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15" fillId="0" borderId="0" xfId="0" applyNumberFormat="1" applyFont="1"/>
    <xf numFmtId="3" fontId="17" fillId="0" borderId="0" xfId="0" applyNumberFormat="1" applyFont="1"/>
    <xf numFmtId="3" fontId="0" fillId="7" borderId="4" xfId="0" applyNumberFormat="1" applyFont="1" applyFill="1" applyBorder="1"/>
    <xf numFmtId="3" fontId="0" fillId="7" borderId="5" xfId="0" applyNumberFormat="1" applyFont="1" applyFill="1" applyBorder="1"/>
    <xf numFmtId="3" fontId="5" fillId="7" borderId="5" xfId="0" applyNumberFormat="1" applyFont="1" applyFill="1" applyBorder="1"/>
    <xf numFmtId="3" fontId="0" fillId="7" borderId="6" xfId="0" applyNumberFormat="1" applyFont="1" applyFill="1" applyBorder="1"/>
    <xf numFmtId="0" fontId="0" fillId="0" borderId="0" xfId="0" applyFont="1" applyAlignment="1">
      <alignment horizontal="right"/>
    </xf>
    <xf numFmtId="165" fontId="0" fillId="8" borderId="7" xfId="0" applyNumberFormat="1" applyFont="1" applyFill="1" applyBorder="1"/>
    <xf numFmtId="0" fontId="2" fillId="2" borderId="0" xfId="0" applyFont="1" applyFill="1" applyAlignment="1">
      <alignment horizontal="center"/>
    </xf>
  </cellXfs>
  <cellStyles count="6">
    <cellStyle name="Bad" xfId="3" builtinId="27"/>
    <cellStyle name="Good" xfId="2" builtinId="26"/>
    <cellStyle name="Hyperlink" xfId="1" builtinId="8"/>
    <cellStyle name="Neutral" xfId="4" builtinId="28"/>
    <cellStyle name="Normal" xfId="0" builtinId="0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3" x14ac:dyDescent="0.25">
      <c r="A5" s="87" t="s">
        <v>80</v>
      </c>
      <c r="B5" s="87"/>
      <c r="C5" s="87"/>
    </row>
    <row r="6" spans="1:3" ht="21" customHeight="1" x14ac:dyDescent="0.25">
      <c r="A6" s="87"/>
      <c r="B6" s="87"/>
      <c r="C6" s="87"/>
    </row>
    <row r="8" spans="1:3" x14ac:dyDescent="0.25">
      <c r="A8" s="2"/>
      <c r="B8" s="11"/>
    </row>
    <row r="9" spans="1:3" x14ac:dyDescent="0.25">
      <c r="A9" s="3" t="s">
        <v>0</v>
      </c>
      <c r="B9" s="12" t="s">
        <v>1</v>
      </c>
      <c r="C9" s="12" t="s">
        <v>2</v>
      </c>
    </row>
    <row r="10" spans="1:3" x14ac:dyDescent="0.25">
      <c r="A10" s="10">
        <v>1</v>
      </c>
      <c r="B10" s="11" t="s">
        <v>12</v>
      </c>
      <c r="C10" s="2" t="s">
        <v>16</v>
      </c>
    </row>
    <row r="11" spans="1:3" x14ac:dyDescent="0.25">
      <c r="A11" s="10">
        <v>2</v>
      </c>
      <c r="B11" s="11" t="s">
        <v>13</v>
      </c>
      <c r="C11" s="2" t="s">
        <v>16</v>
      </c>
    </row>
    <row r="12" spans="1:3" x14ac:dyDescent="0.25">
      <c r="A12" s="10">
        <v>3</v>
      </c>
      <c r="B12" s="11" t="s">
        <v>14</v>
      </c>
      <c r="C12" s="2" t="s">
        <v>16</v>
      </c>
    </row>
    <row r="13" spans="1:3" x14ac:dyDescent="0.25">
      <c r="A13" s="10">
        <v>4</v>
      </c>
      <c r="B13" s="11" t="s">
        <v>15</v>
      </c>
      <c r="C13" s="2" t="s">
        <v>16</v>
      </c>
    </row>
    <row r="14" spans="1:3" x14ac:dyDescent="0.25">
      <c r="A14" s="4"/>
      <c r="B14" s="11"/>
    </row>
    <row r="15" spans="1:3" x14ac:dyDescent="0.25">
      <c r="A15" s="4"/>
      <c r="B15" s="11"/>
    </row>
    <row r="16" spans="1:3" x14ac:dyDescent="0.25">
      <c r="A16" s="4"/>
      <c r="B16" s="11"/>
    </row>
    <row r="17" spans="1:2" x14ac:dyDescent="0.25">
      <c r="A17" s="4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3" spans="1:2" x14ac:dyDescent="0.25">
      <c r="A83" s="4"/>
      <c r="B83" s="11"/>
    </row>
    <row r="84" spans="1:2" x14ac:dyDescent="0.25">
      <c r="A84" s="4"/>
      <c r="B84" s="11"/>
    </row>
    <row r="85" spans="1:2" x14ac:dyDescent="0.25">
      <c r="A85" s="4"/>
      <c r="B85" s="11"/>
    </row>
    <row r="86" spans="1:2" x14ac:dyDescent="0.25">
      <c r="A86" s="4"/>
      <c r="B86" s="11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'Problem 1'!A1" display="'Problem 1'!A1"/>
    <hyperlink ref="A11" location="'Problem 2'!A1" display="'Problem 2'!A1"/>
    <hyperlink ref="A12" location="'Problem 3'!A1" display="'Problem 3'!A1"/>
    <hyperlink ref="A13" location="'Problem 4'!A1" display="'Problem 4'!A1"/>
    <hyperlink ref="A14" location="'R3'!A1" display="'R3'!A1"/>
    <hyperlink ref="A15" location="'R4'!A1" display="'R4'!A1"/>
    <hyperlink ref="A16" location="'R5'!A1" display="'R5'!A1"/>
    <hyperlink ref="A17" location="Rcat!A1" display="Rcat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C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6" width="9.140625" style="6" customWidth="1"/>
    <col min="17" max="24" width="9.140625" style="6"/>
    <col min="25" max="27" width="9.140625" style="6" customWidth="1"/>
    <col min="28" max="16384" width="9.140625" style="6"/>
  </cols>
  <sheetData>
    <row r="1" spans="1:29" ht="15" customHeight="1" x14ac:dyDescent="0.25">
      <c r="A1" s="5" t="s">
        <v>3</v>
      </c>
      <c r="C1" t="s">
        <v>17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18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19</v>
      </c>
      <c r="N3" s="18" t="s">
        <v>8</v>
      </c>
      <c r="O3" s="6" t="s">
        <v>20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6</v>
      </c>
      <c r="C5" s="19" t="s">
        <v>21</v>
      </c>
      <c r="D5" s="20"/>
      <c r="E5" s="21">
        <v>6600</v>
      </c>
      <c r="F5" s="7"/>
      <c r="J5" s="7"/>
      <c r="K5" s="9"/>
      <c r="L5" s="9"/>
      <c r="M5" s="9"/>
      <c r="N5" s="8" t="s">
        <v>8</v>
      </c>
      <c r="O5" s="7"/>
      <c r="P5" s="22" t="s">
        <v>22</v>
      </c>
      <c r="Q5" s="23" t="s">
        <v>10</v>
      </c>
      <c r="R5" s="24">
        <f>I22</f>
        <v>3340</v>
      </c>
      <c r="S5" s="25" t="s">
        <v>23</v>
      </c>
      <c r="T5" s="7"/>
      <c r="U5" s="7"/>
      <c r="V5" s="7"/>
      <c r="W5" s="7"/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J6" s="7"/>
      <c r="K6" s="9"/>
      <c r="L6" s="9"/>
      <c r="M6" s="9"/>
      <c r="N6" s="8" t="s">
        <v>8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C7" s="19" t="s">
        <v>24</v>
      </c>
      <c r="D7" s="20"/>
      <c r="E7" s="26" t="s">
        <v>25</v>
      </c>
      <c r="F7" s="7"/>
      <c r="G7" s="27" t="s">
        <v>26</v>
      </c>
      <c r="H7" s="28"/>
      <c r="I7" s="29">
        <v>1.6400000000000001E-2</v>
      </c>
      <c r="J7" s="7"/>
      <c r="K7" s="9"/>
      <c r="L7" s="9"/>
      <c r="M7" s="9"/>
      <c r="N7" s="8" t="s">
        <v>8</v>
      </c>
      <c r="O7" s="7" t="s">
        <v>27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9"/>
      <c r="C8" s="30" t="s">
        <v>22</v>
      </c>
      <c r="D8" s="31"/>
      <c r="E8" s="32" t="s">
        <v>25</v>
      </c>
      <c r="F8" s="7"/>
      <c r="G8" s="33" t="s">
        <v>28</v>
      </c>
      <c r="H8" s="34"/>
      <c r="I8" s="35">
        <v>8.2000000000000007E-3</v>
      </c>
      <c r="J8" s="9"/>
      <c r="K8" s="9"/>
      <c r="L8" s="9"/>
      <c r="M8" s="9"/>
      <c r="N8" s="8" t="s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30" t="s">
        <v>29</v>
      </c>
      <c r="D9" s="31"/>
      <c r="E9" s="36">
        <v>2440</v>
      </c>
      <c r="F9" s="7"/>
      <c r="G9" s="30" t="s">
        <v>30</v>
      </c>
      <c r="H9" s="31"/>
      <c r="I9" s="37"/>
      <c r="J9" s="9"/>
      <c r="K9" s="9"/>
      <c r="L9" s="9"/>
      <c r="M9" s="9"/>
      <c r="N9" s="8" t="s">
        <v>8</v>
      </c>
      <c r="O9" s="7" t="s">
        <v>31</v>
      </c>
      <c r="P9" s="7"/>
      <c r="Q9" s="7"/>
      <c r="R9" s="7"/>
      <c r="S9" s="7"/>
      <c r="T9" s="7"/>
      <c r="U9" s="7"/>
      <c r="V9" s="7"/>
      <c r="W9" s="7"/>
      <c r="X9" s="7"/>
      <c r="Y9" s="38">
        <f>I16</f>
        <v>2</v>
      </c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30" t="s">
        <v>32</v>
      </c>
      <c r="D10" s="31"/>
      <c r="E10" s="32" t="s">
        <v>25</v>
      </c>
      <c r="F10" s="7"/>
      <c r="G10" s="33" t="s">
        <v>33</v>
      </c>
      <c r="H10" s="34"/>
      <c r="I10" s="39">
        <v>0.09</v>
      </c>
      <c r="J10" s="9" t="s">
        <v>34</v>
      </c>
      <c r="K10" s="9"/>
      <c r="L10" s="9"/>
      <c r="M10" s="9"/>
      <c r="N10" s="8" t="s">
        <v>8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33" t="s">
        <v>35</v>
      </c>
      <c r="D11" s="34"/>
      <c r="E11" s="40">
        <v>1610</v>
      </c>
      <c r="F11" s="7"/>
      <c r="G11" s="7"/>
      <c r="H11" s="7"/>
      <c r="I11" s="7"/>
      <c r="J11" s="9"/>
      <c r="K11" s="9"/>
      <c r="L11" s="9"/>
      <c r="M11" s="9"/>
      <c r="N11" s="8" t="s">
        <v>8</v>
      </c>
      <c r="O11" s="41"/>
      <c r="P11" s="34"/>
      <c r="Q11" s="34"/>
      <c r="R11" s="34"/>
      <c r="S11" s="42" t="s">
        <v>36</v>
      </c>
      <c r="T11" s="43" t="s">
        <v>37</v>
      </c>
      <c r="U11" s="44" t="str">
        <f>IF(Y9&gt;=3,"year 3","")</f>
        <v/>
      </c>
      <c r="V11" s="42" t="str">
        <f>IF(Y9&gt;=4,"year 4","")</f>
        <v/>
      </c>
      <c r="W11" s="7"/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9"/>
      <c r="B12" s="9"/>
      <c r="F12" s="7"/>
      <c r="G12" s="7"/>
      <c r="H12" s="7"/>
      <c r="I12" s="7"/>
      <c r="J12" s="9"/>
      <c r="K12" s="9"/>
      <c r="L12" s="9"/>
      <c r="M12" s="9"/>
      <c r="N12" s="8" t="s">
        <v>8</v>
      </c>
      <c r="O12" s="45" t="s">
        <v>38</v>
      </c>
      <c r="P12" s="7" t="s">
        <v>39</v>
      </c>
      <c r="Q12" s="7"/>
      <c r="R12" s="31"/>
      <c r="S12" s="30">
        <f>R5</f>
        <v>3340</v>
      </c>
      <c r="T12" s="46">
        <f>S12</f>
        <v>3340</v>
      </c>
      <c r="U12" s="7" t="str">
        <f>IF(U11&lt;&gt;"",S12,"")</f>
        <v/>
      </c>
      <c r="V12" s="30" t="str">
        <f>IF(V11="","",S12)</f>
        <v/>
      </c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47"/>
      <c r="F13" s="7"/>
      <c r="G13" s="7"/>
      <c r="H13" s="7"/>
      <c r="I13" s="7"/>
      <c r="J13" s="9"/>
      <c r="K13" s="9"/>
      <c r="L13" s="9"/>
      <c r="M13" s="9"/>
      <c r="N13" s="8" t="s">
        <v>8</v>
      </c>
      <c r="O13" s="45" t="s">
        <v>40</v>
      </c>
      <c r="P13" s="7" t="s">
        <v>41</v>
      </c>
      <c r="Q13" s="7"/>
      <c r="R13" s="31"/>
      <c r="S13" s="48">
        <f>I10</f>
        <v>0.09</v>
      </c>
      <c r="T13" s="49">
        <f>S13</f>
        <v>0.09</v>
      </c>
      <c r="U13" s="50" t="str">
        <f>IF(U11&lt;&gt;"",S13,"")</f>
        <v/>
      </c>
      <c r="V13" s="48" t="str">
        <f>IF(V12="","",S13)</f>
        <v/>
      </c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C14" s="7" t="s">
        <v>42</v>
      </c>
      <c r="D14" s="7"/>
      <c r="E14" s="7"/>
      <c r="F14" s="7"/>
      <c r="G14" s="7"/>
      <c r="J14" s="9"/>
      <c r="K14" s="9"/>
      <c r="L14" s="9"/>
      <c r="M14" s="9"/>
      <c r="N14" s="8" t="s">
        <v>8</v>
      </c>
      <c r="O14" s="51" t="s">
        <v>43</v>
      </c>
      <c r="P14" s="20" t="s">
        <v>44</v>
      </c>
      <c r="Q14" s="20"/>
      <c r="R14" s="20"/>
      <c r="S14" s="52">
        <f>IFERROR(S12*S13,"")</f>
        <v>300.59999999999997</v>
      </c>
      <c r="T14" s="53">
        <f>IFERROR(T12*T13,"")</f>
        <v>300.59999999999997</v>
      </c>
      <c r="U14" s="54" t="str">
        <f>IFERROR(U12*U13,"")</f>
        <v/>
      </c>
      <c r="V14" s="19" t="str">
        <f>IFERROR(V12*V13,"")</f>
        <v/>
      </c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7"/>
      <c r="D15" s="7"/>
      <c r="E15" s="7"/>
      <c r="F15" s="7"/>
      <c r="G15" s="7"/>
      <c r="K15" s="9"/>
      <c r="L15" s="9"/>
      <c r="M15" s="9"/>
      <c r="N15" s="8" t="s">
        <v>8</v>
      </c>
      <c r="O15" s="45" t="s">
        <v>45</v>
      </c>
      <c r="P15" s="7" t="s">
        <v>46</v>
      </c>
      <c r="Q15" s="7"/>
      <c r="R15" s="31"/>
      <c r="S15" s="55">
        <v>1</v>
      </c>
      <c r="T15" s="56">
        <v>2</v>
      </c>
      <c r="U15" s="57" t="str">
        <f>IF(U11&lt;&gt;"",3,"")</f>
        <v/>
      </c>
      <c r="V15" s="55" t="str">
        <f>IF(V11&lt;&gt;"",4,"")</f>
        <v/>
      </c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19" t="s">
        <v>47</v>
      </c>
      <c r="D16" s="20"/>
      <c r="E16" s="20"/>
      <c r="F16" s="20"/>
      <c r="G16" s="20"/>
      <c r="H16" s="15"/>
      <c r="I16" s="58">
        <v>2</v>
      </c>
      <c r="K16" s="9"/>
      <c r="L16" s="9"/>
      <c r="M16" s="9"/>
      <c r="N16" s="8" t="s">
        <v>8</v>
      </c>
      <c r="O16" s="45" t="s">
        <v>48</v>
      </c>
      <c r="P16" s="7" t="s">
        <v>49</v>
      </c>
      <c r="Q16" s="7"/>
      <c r="R16" s="31"/>
      <c r="S16" s="48">
        <f>I7+I8</f>
        <v>2.4600000000000004E-2</v>
      </c>
      <c r="T16" s="49">
        <f>S16</f>
        <v>2.4600000000000004E-2</v>
      </c>
      <c r="U16" s="50" t="str">
        <f>IF(U11&lt;&gt;"",S16,"")</f>
        <v/>
      </c>
      <c r="V16" s="48" t="str">
        <f>IF(V15="","",S16)</f>
        <v/>
      </c>
      <c r="W16" s="7"/>
      <c r="X16" s="7"/>
      <c r="Y16" s="7"/>
      <c r="Z16" s="7"/>
      <c r="AA16" s="7"/>
      <c r="AB16" s="8" t="s">
        <v>8</v>
      </c>
      <c r="AC16" s="9"/>
    </row>
    <row r="17" spans="1:29" ht="15" customHeight="1" x14ac:dyDescent="0.25">
      <c r="C17" s="7" t="s">
        <v>50</v>
      </c>
      <c r="D17" s="7"/>
      <c r="E17" s="7"/>
      <c r="F17" s="7"/>
      <c r="G17" s="7"/>
      <c r="H17" s="7"/>
      <c r="I17" s="7"/>
      <c r="K17" s="9"/>
      <c r="L17" s="9"/>
      <c r="M17" s="9"/>
      <c r="N17" s="8" t="s">
        <v>8</v>
      </c>
      <c r="O17" s="59" t="s">
        <v>51</v>
      </c>
      <c r="P17" s="28" t="s">
        <v>52</v>
      </c>
      <c r="Q17" s="28"/>
      <c r="R17" s="28"/>
      <c r="S17" s="60">
        <f>S14/(1+S16)^S15</f>
        <v>293.38278352527811</v>
      </c>
      <c r="T17" s="61">
        <f>T14/(1+T16)^T15</f>
        <v>286.33884786773194</v>
      </c>
      <c r="U17" s="62" t="str">
        <f>IFERROR(U14/(1+U16)^U15,"")</f>
        <v/>
      </c>
      <c r="V17" s="63" t="str">
        <f>IFERROR(V14/(1+V16)^V15,"")</f>
        <v/>
      </c>
      <c r="W17" s="7"/>
      <c r="X17" s="7"/>
      <c r="Y17" s="7"/>
      <c r="Z17" s="7"/>
      <c r="AA17" s="7"/>
      <c r="AB17" s="8" t="s">
        <v>8</v>
      </c>
      <c r="AC17" s="9"/>
    </row>
    <row r="18" spans="1:29" ht="15" customHeight="1" x14ac:dyDescent="0.25">
      <c r="C18" s="7"/>
      <c r="D18" s="7"/>
      <c r="E18" s="7"/>
      <c r="F18" s="7"/>
      <c r="G18" s="7"/>
      <c r="H18" s="7"/>
      <c r="I18" s="7"/>
      <c r="K18" s="9"/>
      <c r="L18" s="9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 s="9"/>
    </row>
    <row r="19" spans="1:29" ht="15" customHeight="1" x14ac:dyDescent="0.25">
      <c r="C19" s="7" t="s">
        <v>53</v>
      </c>
      <c r="D19" s="7"/>
      <c r="E19" s="7"/>
      <c r="F19" s="7"/>
      <c r="G19" s="7"/>
      <c r="H19" s="64" t="s">
        <v>54</v>
      </c>
      <c r="I19" s="65" t="s">
        <v>55</v>
      </c>
      <c r="J19" s="7"/>
      <c r="K19" s="9"/>
      <c r="L19" s="9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9"/>
    </row>
    <row r="20" spans="1:29" ht="15" customHeight="1" x14ac:dyDescent="0.25">
      <c r="C20" s="7" t="s">
        <v>56</v>
      </c>
      <c r="D20" s="7"/>
      <c r="E20" s="7"/>
      <c r="F20" s="7"/>
      <c r="G20" s="7"/>
      <c r="H20" s="66">
        <v>0.95</v>
      </c>
      <c r="I20" s="67">
        <v>2660</v>
      </c>
      <c r="J20" s="7"/>
      <c r="K20" s="9"/>
      <c r="L20" s="9"/>
      <c r="M20" s="9"/>
      <c r="N20" s="8" t="s">
        <v>8</v>
      </c>
      <c r="P20" s="68" t="s">
        <v>57</v>
      </c>
      <c r="Q20" s="69"/>
      <c r="R20" s="69"/>
      <c r="S20" s="69"/>
      <c r="T20" s="69"/>
      <c r="U20" s="70">
        <f>SUM(S17:V17)</f>
        <v>579.72163139301006</v>
      </c>
      <c r="V20" s="25" t="s">
        <v>58</v>
      </c>
      <c r="W20" s="7"/>
      <c r="X20" s="7"/>
      <c r="Y20" s="7"/>
      <c r="Z20" s="7"/>
      <c r="AA20" s="7"/>
      <c r="AB20" s="8" t="s">
        <v>8</v>
      </c>
      <c r="AC20" s="9"/>
    </row>
    <row r="21" spans="1:29" ht="15" customHeight="1" x14ac:dyDescent="0.25">
      <c r="C21" s="7" t="s">
        <v>59</v>
      </c>
      <c r="F21" s="7"/>
      <c r="G21" s="7"/>
      <c r="H21" s="66">
        <v>0.99</v>
      </c>
      <c r="I21" s="67">
        <v>2900</v>
      </c>
      <c r="J21" s="7"/>
      <c r="K21" s="9"/>
      <c r="L21" s="9"/>
      <c r="M21" s="9"/>
      <c r="N21" s="8" t="s">
        <v>8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</row>
    <row r="22" spans="1:29" ht="15" customHeight="1" x14ac:dyDescent="0.25">
      <c r="C22" s="7"/>
      <c r="F22" s="7"/>
      <c r="G22" s="7"/>
      <c r="H22" s="66">
        <v>0.995</v>
      </c>
      <c r="I22" s="67">
        <v>3340</v>
      </c>
      <c r="J22" s="7"/>
      <c r="K22" s="9"/>
      <c r="L22" s="9"/>
      <c r="M22" s="9"/>
      <c r="N22" s="8" t="s">
        <v>8</v>
      </c>
      <c r="O22" s="7" t="s">
        <v>60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1:29" ht="15" customHeight="1" x14ac:dyDescent="0.25">
      <c r="C23" s="7"/>
      <c r="F23" s="7"/>
      <c r="G23" s="7"/>
      <c r="H23" s="71">
        <v>0.999</v>
      </c>
      <c r="I23" s="72">
        <v>3510</v>
      </c>
      <c r="J23" s="7"/>
      <c r="K23" s="9"/>
      <c r="L23" s="9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1:29" ht="15" customHeight="1" x14ac:dyDescent="0.25">
      <c r="C24" s="7"/>
      <c r="F24" s="7"/>
      <c r="G24" s="7"/>
      <c r="H24" s="7"/>
      <c r="I24" s="7"/>
      <c r="J24" s="7"/>
      <c r="K24" s="9"/>
      <c r="L24" s="9"/>
      <c r="M24" s="9"/>
      <c r="N24" s="8" t="s">
        <v>8</v>
      </c>
      <c r="O24" s="7"/>
      <c r="P24" s="7" t="s">
        <v>61</v>
      </c>
      <c r="Q24" s="7"/>
      <c r="R24" s="7"/>
      <c r="S24" s="8" t="s">
        <v>10</v>
      </c>
      <c r="T24" s="8">
        <f>E11</f>
        <v>1610</v>
      </c>
      <c r="U24" s="8" t="s">
        <v>62</v>
      </c>
      <c r="V24" s="73">
        <f>U20</f>
        <v>579.72163139301006</v>
      </c>
      <c r="W24" s="8" t="s">
        <v>62</v>
      </c>
      <c r="X24" s="8">
        <f>R5</f>
        <v>3340</v>
      </c>
      <c r="Y24" s="8" t="s">
        <v>10</v>
      </c>
      <c r="Z24" s="74">
        <f>T24+V24+X24</f>
        <v>5529.7216313930103</v>
      </c>
      <c r="AA24" s="7"/>
      <c r="AB24" s="8" t="s">
        <v>8</v>
      </c>
      <c r="AC24" s="9"/>
    </row>
    <row r="25" spans="1:29" ht="15" customHeight="1" x14ac:dyDescent="0.25">
      <c r="C25" s="7"/>
      <c r="F25" s="7"/>
      <c r="G25" s="7"/>
      <c r="H25" s="7"/>
      <c r="I25" s="7"/>
      <c r="J25" s="7"/>
      <c r="K25" s="9"/>
      <c r="L25" s="9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1:29" ht="15" customHeight="1" x14ac:dyDescent="0.25">
      <c r="A26" s="5" t="s">
        <v>9</v>
      </c>
      <c r="C26" s="7" t="s">
        <v>63</v>
      </c>
      <c r="D26" s="7"/>
      <c r="E26" s="7"/>
      <c r="F26" s="7"/>
      <c r="G26" s="7"/>
      <c r="H26" s="7"/>
      <c r="I26" s="7"/>
      <c r="J26" s="7"/>
      <c r="K26" s="9"/>
      <c r="L26" s="9"/>
      <c r="M26" s="9"/>
      <c r="N26" s="8" t="s">
        <v>8</v>
      </c>
      <c r="O26" s="7"/>
      <c r="P26" s="7" t="s">
        <v>64</v>
      </c>
      <c r="Q26" s="7"/>
      <c r="R26" s="7"/>
      <c r="S26" s="8" t="s">
        <v>10</v>
      </c>
      <c r="T26" s="8">
        <f>E11</f>
        <v>1610</v>
      </c>
      <c r="U26" s="8" t="s">
        <v>62</v>
      </c>
      <c r="V26" s="73">
        <f>U20</f>
        <v>579.72163139301006</v>
      </c>
      <c r="W26" s="8" t="s">
        <v>62</v>
      </c>
      <c r="X26" s="8">
        <f>E9</f>
        <v>2440</v>
      </c>
      <c r="Y26" s="8" t="s">
        <v>10</v>
      </c>
      <c r="Z26" s="74">
        <f>T26+V26+X26</f>
        <v>4629.7216313930103</v>
      </c>
      <c r="AA26" s="7"/>
      <c r="AB26" s="8" t="s">
        <v>8</v>
      </c>
      <c r="AC26" s="7"/>
    </row>
    <row r="27" spans="1:29" ht="15" customHeight="1" x14ac:dyDescent="0.25">
      <c r="C27" s="8" t="s">
        <v>65</v>
      </c>
      <c r="D27" s="7" t="s">
        <v>22</v>
      </c>
      <c r="E27" s="7"/>
      <c r="F27" s="7"/>
      <c r="G27" s="7"/>
      <c r="H27" s="7"/>
      <c r="I27" s="7"/>
      <c r="J27" s="7"/>
      <c r="K27" s="9"/>
      <c r="L27" s="9"/>
      <c r="M27" s="9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C27" s="7"/>
    </row>
    <row r="28" spans="1:29" ht="15" customHeight="1" x14ac:dyDescent="0.25">
      <c r="C28" s="8" t="s">
        <v>66</v>
      </c>
      <c r="D28" s="7" t="s">
        <v>32</v>
      </c>
      <c r="E28" s="7"/>
      <c r="F28" s="7"/>
      <c r="G28" s="7"/>
      <c r="H28" s="7"/>
      <c r="I28" s="7"/>
      <c r="J28" s="7"/>
      <c r="K28" s="9"/>
      <c r="L28" s="9"/>
      <c r="M28" s="9"/>
      <c r="N28" s="8" t="s">
        <v>8</v>
      </c>
      <c r="O28" s="7"/>
      <c r="P28" s="75" t="s">
        <v>67</v>
      </c>
      <c r="Q28" s="76"/>
      <c r="R28" s="76"/>
      <c r="S28" s="77" t="s">
        <v>10</v>
      </c>
      <c r="T28" s="78">
        <f>E5</f>
        <v>6600</v>
      </c>
      <c r="U28" s="79" t="s">
        <v>68</v>
      </c>
      <c r="V28" s="7"/>
      <c r="W28" s="7"/>
      <c r="X28" s="7"/>
      <c r="Y28" s="7"/>
      <c r="Z28" s="7"/>
      <c r="AA28" s="7"/>
      <c r="AB28" s="8" t="s">
        <v>8</v>
      </c>
      <c r="AC28" s="7"/>
    </row>
    <row r="29" spans="1:29" ht="15" customHeight="1" x14ac:dyDescent="0.25">
      <c r="C29" s="8" t="s">
        <v>69</v>
      </c>
      <c r="D29" s="7" t="s">
        <v>70</v>
      </c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1:29" ht="15" customHeight="1" x14ac:dyDescent="0.25">
      <c r="C30" s="8" t="s">
        <v>71</v>
      </c>
      <c r="D30" s="7" t="s">
        <v>24</v>
      </c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 t="s">
        <v>72</v>
      </c>
      <c r="P30" s="7"/>
      <c r="Q30" s="7"/>
      <c r="R30" s="80" t="str">
        <f>IF(T28&gt;=Z24,"above SCR level", IF(T28&lt;Z26,"below MCR level","between MCR and SCR level"))</f>
        <v>above SCR level</v>
      </c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1:29" ht="15" customHeight="1" x14ac:dyDescent="0.25"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1:29" ht="15" customHeight="1" x14ac:dyDescent="0.25">
      <c r="J32" s="7"/>
      <c r="K32" s="9"/>
      <c r="L32" s="9"/>
      <c r="M32" s="9"/>
      <c r="N32" s="8" t="s">
        <v>8</v>
      </c>
      <c r="O32" s="7"/>
      <c r="P32" s="81" t="s">
        <v>73</v>
      </c>
      <c r="Q32" s="82"/>
      <c r="R32" s="83" t="str">
        <f>IF(T28&gt;=Z24,"no action", IF(T28&lt;Z26,"company can no longer operate","intervention"))</f>
        <v>no action</v>
      </c>
      <c r="S32" s="82"/>
      <c r="T32" s="82"/>
      <c r="U32" s="84"/>
      <c r="V32" s="25" t="s">
        <v>74</v>
      </c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 t="s">
        <v>75</v>
      </c>
      <c r="P34" s="7"/>
      <c r="Q34" s="8" t="s">
        <v>10</v>
      </c>
      <c r="R34" s="7" t="s">
        <v>76</v>
      </c>
      <c r="S34" s="7"/>
      <c r="T34" s="8" t="s">
        <v>11</v>
      </c>
      <c r="U34" s="8" t="s">
        <v>22</v>
      </c>
      <c r="V34" s="8" t="s">
        <v>11</v>
      </c>
      <c r="W34" s="8" t="s">
        <v>77</v>
      </c>
      <c r="X34" s="8" t="s">
        <v>11</v>
      </c>
      <c r="Y34" s="8" t="s">
        <v>78</v>
      </c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Q35" s="8" t="s">
        <v>10</v>
      </c>
      <c r="R35" s="7">
        <f>E5</f>
        <v>6600</v>
      </c>
      <c r="S35" s="7"/>
      <c r="T35" s="8" t="s">
        <v>11</v>
      </c>
      <c r="U35" s="8">
        <f>R5</f>
        <v>3340</v>
      </c>
      <c r="V35" s="8" t="s">
        <v>11</v>
      </c>
      <c r="W35" s="8">
        <f>U20</f>
        <v>579.72163139301006</v>
      </c>
      <c r="X35" s="8" t="s">
        <v>11</v>
      </c>
      <c r="Y35" s="8">
        <f>E11</f>
        <v>1610</v>
      </c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85" t="s">
        <v>24</v>
      </c>
      <c r="Q36" s="8" t="s">
        <v>10</v>
      </c>
      <c r="R36" s="86">
        <f>R35-U35-W35-Y35</f>
        <v>1070.2783686069897</v>
      </c>
      <c r="S36" s="25" t="s">
        <v>79</v>
      </c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4:29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4:29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4:29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4:29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29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29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29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4:29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4:29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4:29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4:29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64"/>
  <sheetViews>
    <sheetView zoomScale="90" zoomScaleNormal="90" workbookViewId="0">
      <selection activeCell="M1" sqref="M1"/>
    </sheetView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5" width="9.140625" style="6" customWidth="1"/>
    <col min="16" max="19" width="9.140625" style="6"/>
    <col min="20" max="20" width="9.140625" style="6" customWidth="1"/>
    <col min="21" max="16384" width="9.140625" style="6"/>
  </cols>
  <sheetData>
    <row r="1" spans="1:29" ht="15" customHeight="1" x14ac:dyDescent="0.25">
      <c r="A1" s="5" t="s">
        <v>3</v>
      </c>
      <c r="C1" t="s">
        <v>17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18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19</v>
      </c>
      <c r="N3" s="18" t="s">
        <v>8</v>
      </c>
      <c r="O3" s="6" t="s">
        <v>20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6</v>
      </c>
      <c r="C5" s="19" t="s">
        <v>21</v>
      </c>
      <c r="D5" s="20"/>
      <c r="E5" s="21">
        <v>8900</v>
      </c>
      <c r="F5" s="7"/>
      <c r="J5" s="7"/>
      <c r="K5" s="9"/>
      <c r="L5" s="9"/>
      <c r="M5" s="9"/>
      <c r="N5" s="8" t="s">
        <v>8</v>
      </c>
      <c r="O5" s="7"/>
      <c r="P5" s="22" t="s">
        <v>22</v>
      </c>
      <c r="Q5" s="23" t="s">
        <v>10</v>
      </c>
      <c r="R5" s="24">
        <f>I22</f>
        <v>5080</v>
      </c>
      <c r="S5" s="25" t="s">
        <v>23</v>
      </c>
      <c r="T5" s="7"/>
      <c r="U5" s="7"/>
      <c r="V5" s="7"/>
      <c r="W5" s="7"/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J6" s="7"/>
      <c r="K6" s="9"/>
      <c r="L6" s="9"/>
      <c r="M6" s="9"/>
      <c r="N6" s="8" t="s">
        <v>8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C7" s="19" t="s">
        <v>24</v>
      </c>
      <c r="D7" s="20"/>
      <c r="E7" s="26" t="s">
        <v>25</v>
      </c>
      <c r="F7" s="7"/>
      <c r="G7" s="27" t="s">
        <v>26</v>
      </c>
      <c r="H7" s="28"/>
      <c r="I7" s="29">
        <v>1.11E-2</v>
      </c>
      <c r="J7" s="7"/>
      <c r="K7" s="9"/>
      <c r="L7" s="9"/>
      <c r="M7" s="9"/>
      <c r="N7" s="8" t="s">
        <v>8</v>
      </c>
      <c r="O7" s="7" t="s">
        <v>27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9"/>
      <c r="C8" s="30" t="s">
        <v>22</v>
      </c>
      <c r="D8" s="31"/>
      <c r="E8" s="32" t="s">
        <v>25</v>
      </c>
      <c r="F8" s="7"/>
      <c r="G8" s="33" t="s">
        <v>28</v>
      </c>
      <c r="H8" s="34"/>
      <c r="I8" s="35">
        <v>8.3999999999999995E-3</v>
      </c>
      <c r="J8" s="9"/>
      <c r="K8" s="9"/>
      <c r="L8" s="9"/>
      <c r="M8" s="9"/>
      <c r="N8" s="8" t="s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30" t="s">
        <v>29</v>
      </c>
      <c r="D9" s="31"/>
      <c r="E9" s="36">
        <v>3060</v>
      </c>
      <c r="F9" s="7"/>
      <c r="G9" s="30" t="s">
        <v>30</v>
      </c>
      <c r="H9" s="31"/>
      <c r="I9" s="37"/>
      <c r="J9" s="9"/>
      <c r="K9" s="9"/>
      <c r="L9" s="9"/>
      <c r="M9" s="9"/>
      <c r="N9" s="8" t="s">
        <v>8</v>
      </c>
      <c r="O9" s="7" t="s">
        <v>31</v>
      </c>
      <c r="P9" s="7"/>
      <c r="Q9" s="7"/>
      <c r="R9" s="7"/>
      <c r="S9" s="7"/>
      <c r="T9" s="7"/>
      <c r="U9" s="7"/>
      <c r="V9" s="7"/>
      <c r="W9" s="7"/>
      <c r="X9" s="7"/>
      <c r="Y9" s="38">
        <f>I16</f>
        <v>4</v>
      </c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30" t="s">
        <v>32</v>
      </c>
      <c r="D10" s="31"/>
      <c r="E10" s="32" t="s">
        <v>25</v>
      </c>
      <c r="F10" s="7"/>
      <c r="G10" s="33" t="s">
        <v>33</v>
      </c>
      <c r="H10" s="34"/>
      <c r="I10" s="39">
        <v>8.5000000000000006E-2</v>
      </c>
      <c r="J10" s="9" t="s">
        <v>34</v>
      </c>
      <c r="K10" s="9"/>
      <c r="L10" s="9"/>
      <c r="M10" s="9"/>
      <c r="N10" s="8" t="s">
        <v>8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33" t="s">
        <v>35</v>
      </c>
      <c r="D11" s="34"/>
      <c r="E11" s="40">
        <v>2390</v>
      </c>
      <c r="F11" s="7"/>
      <c r="G11" s="7"/>
      <c r="H11" s="7"/>
      <c r="I11" s="7"/>
      <c r="J11" s="9"/>
      <c r="K11" s="9"/>
      <c r="L11" s="9"/>
      <c r="M11" s="9"/>
      <c r="N11" s="8" t="s">
        <v>8</v>
      </c>
      <c r="O11" s="41"/>
      <c r="P11" s="34"/>
      <c r="Q11" s="34"/>
      <c r="R11" s="34"/>
      <c r="S11" s="42" t="s">
        <v>36</v>
      </c>
      <c r="T11" s="43" t="s">
        <v>37</v>
      </c>
      <c r="U11" s="44" t="str">
        <f>IF(Y9&gt;=3,"year 3","")</f>
        <v>year 3</v>
      </c>
      <c r="V11" s="42" t="str">
        <f>IF(Y9&gt;=4,"year 4","")</f>
        <v>year 4</v>
      </c>
      <c r="W11" s="7"/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9"/>
      <c r="B12" s="9"/>
      <c r="F12" s="7"/>
      <c r="G12" s="7"/>
      <c r="H12" s="7"/>
      <c r="I12" s="7"/>
      <c r="J12" s="9"/>
      <c r="K12" s="9"/>
      <c r="L12" s="9"/>
      <c r="M12" s="9"/>
      <c r="N12" s="8" t="s">
        <v>8</v>
      </c>
      <c r="O12" s="45" t="s">
        <v>38</v>
      </c>
      <c r="P12" s="7" t="s">
        <v>39</v>
      </c>
      <c r="Q12" s="7"/>
      <c r="R12" s="31"/>
      <c r="S12" s="30">
        <f>R5</f>
        <v>5080</v>
      </c>
      <c r="T12" s="46">
        <f>S12</f>
        <v>5080</v>
      </c>
      <c r="U12" s="7">
        <f>IF(U11&lt;&gt;"",S12,"")</f>
        <v>5080</v>
      </c>
      <c r="V12" s="30">
        <f>IF(V11="","",S12)</f>
        <v>5080</v>
      </c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47"/>
      <c r="F13" s="7"/>
      <c r="G13" s="7"/>
      <c r="H13" s="7"/>
      <c r="I13" s="7"/>
      <c r="J13" s="9"/>
      <c r="K13" s="9"/>
      <c r="L13" s="9"/>
      <c r="M13" s="9"/>
      <c r="N13" s="8" t="s">
        <v>8</v>
      </c>
      <c r="O13" s="45" t="s">
        <v>40</v>
      </c>
      <c r="P13" s="7" t="s">
        <v>41</v>
      </c>
      <c r="Q13" s="7"/>
      <c r="R13" s="31"/>
      <c r="S13" s="48">
        <f>I10</f>
        <v>8.5000000000000006E-2</v>
      </c>
      <c r="T13" s="49">
        <f>S13</f>
        <v>8.5000000000000006E-2</v>
      </c>
      <c r="U13" s="50">
        <f>IF(U11&lt;&gt;"",S13,"")</f>
        <v>8.5000000000000006E-2</v>
      </c>
      <c r="V13" s="48">
        <f>IF(V12="","",S13)</f>
        <v>8.5000000000000006E-2</v>
      </c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C14" s="7" t="s">
        <v>42</v>
      </c>
      <c r="D14" s="7"/>
      <c r="E14" s="7"/>
      <c r="F14" s="7"/>
      <c r="G14" s="7"/>
      <c r="J14" s="9"/>
      <c r="K14" s="9"/>
      <c r="L14" s="9"/>
      <c r="M14" s="9"/>
      <c r="N14" s="8" t="s">
        <v>8</v>
      </c>
      <c r="O14" s="51" t="s">
        <v>43</v>
      </c>
      <c r="P14" s="20" t="s">
        <v>44</v>
      </c>
      <c r="Q14" s="20"/>
      <c r="R14" s="20"/>
      <c r="S14" s="52">
        <f>IFERROR(S12*S13,"")</f>
        <v>431.8</v>
      </c>
      <c r="T14" s="53">
        <f>IFERROR(T12*T13,"")</f>
        <v>431.8</v>
      </c>
      <c r="U14" s="54">
        <f>IFERROR(U12*U13,"")</f>
        <v>431.8</v>
      </c>
      <c r="V14" s="19">
        <f>IFERROR(V12*V13,"")</f>
        <v>431.8</v>
      </c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7"/>
      <c r="D15" s="7"/>
      <c r="E15" s="7"/>
      <c r="F15" s="7"/>
      <c r="G15" s="7"/>
      <c r="K15" s="9"/>
      <c r="L15" s="9"/>
      <c r="M15" s="9"/>
      <c r="N15" s="8" t="s">
        <v>8</v>
      </c>
      <c r="O15" s="45" t="s">
        <v>45</v>
      </c>
      <c r="P15" s="7" t="s">
        <v>46</v>
      </c>
      <c r="Q15" s="7"/>
      <c r="R15" s="31"/>
      <c r="S15" s="55">
        <v>1</v>
      </c>
      <c r="T15" s="56">
        <v>2</v>
      </c>
      <c r="U15" s="57">
        <f>IF(U11&lt;&gt;"",3,"")</f>
        <v>3</v>
      </c>
      <c r="V15" s="55">
        <f>IF(V11&lt;&gt;"",4,"")</f>
        <v>4</v>
      </c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19" t="s">
        <v>47</v>
      </c>
      <c r="D16" s="20"/>
      <c r="E16" s="20"/>
      <c r="F16" s="20"/>
      <c r="G16" s="20"/>
      <c r="H16" s="15"/>
      <c r="I16" s="58">
        <v>4</v>
      </c>
      <c r="K16" s="9"/>
      <c r="L16" s="9"/>
      <c r="M16" s="9"/>
      <c r="N16" s="8" t="s">
        <v>8</v>
      </c>
      <c r="O16" s="45" t="s">
        <v>48</v>
      </c>
      <c r="P16" s="7" t="s">
        <v>49</v>
      </c>
      <c r="Q16" s="7"/>
      <c r="R16" s="31"/>
      <c r="S16" s="48">
        <f>I7+I8</f>
        <v>1.95E-2</v>
      </c>
      <c r="T16" s="49">
        <f>S16</f>
        <v>1.95E-2</v>
      </c>
      <c r="U16" s="50">
        <f>IF(U11&lt;&gt;"",S16,"")</f>
        <v>1.95E-2</v>
      </c>
      <c r="V16" s="48">
        <f>IF(V15="","",S16)</f>
        <v>1.95E-2</v>
      </c>
      <c r="W16" s="7"/>
      <c r="X16" s="7"/>
      <c r="Y16" s="7"/>
      <c r="Z16" s="7"/>
      <c r="AA16" s="7"/>
      <c r="AB16" s="8" t="s">
        <v>8</v>
      </c>
      <c r="AC16" s="9"/>
    </row>
    <row r="17" spans="1:29" ht="15" customHeight="1" x14ac:dyDescent="0.25">
      <c r="C17" s="7" t="s">
        <v>50</v>
      </c>
      <c r="D17" s="7"/>
      <c r="E17" s="7"/>
      <c r="F17" s="7"/>
      <c r="G17" s="7"/>
      <c r="H17" s="7"/>
      <c r="I17" s="7"/>
      <c r="K17" s="9"/>
      <c r="L17" s="9"/>
      <c r="M17" s="9"/>
      <c r="N17" s="8" t="s">
        <v>8</v>
      </c>
      <c r="O17" s="59" t="s">
        <v>51</v>
      </c>
      <c r="P17" s="28" t="s">
        <v>52</v>
      </c>
      <c r="Q17" s="28"/>
      <c r="R17" s="28"/>
      <c r="S17" s="60">
        <f>S14/(1+S16)^S15</f>
        <v>423.54095144678763</v>
      </c>
      <c r="T17" s="61">
        <f>T14/(1+T16)^T15</f>
        <v>415.43987390562779</v>
      </c>
      <c r="U17" s="62">
        <f>IFERROR(U14/(1+U16)^U15,"")</f>
        <v>407.49374586133183</v>
      </c>
      <c r="V17" s="63">
        <f>IFERROR(V14/(1+V16)^V15,"")</f>
        <v>399.69960359130141</v>
      </c>
      <c r="W17" s="7"/>
      <c r="X17" s="7"/>
      <c r="Y17" s="7"/>
      <c r="Z17" s="7"/>
      <c r="AA17" s="7"/>
      <c r="AB17" s="8" t="s">
        <v>8</v>
      </c>
      <c r="AC17" s="9"/>
    </row>
    <row r="18" spans="1:29" ht="15" customHeight="1" x14ac:dyDescent="0.25">
      <c r="C18" s="7"/>
      <c r="D18" s="7"/>
      <c r="E18" s="7"/>
      <c r="F18" s="7"/>
      <c r="G18" s="7"/>
      <c r="H18" s="7"/>
      <c r="I18" s="7"/>
      <c r="K18" s="9"/>
      <c r="L18" s="9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 s="9"/>
    </row>
    <row r="19" spans="1:29" ht="15" customHeight="1" x14ac:dyDescent="0.25">
      <c r="C19" s="7" t="s">
        <v>53</v>
      </c>
      <c r="D19" s="7"/>
      <c r="E19" s="7"/>
      <c r="F19" s="7"/>
      <c r="G19" s="7"/>
      <c r="H19" s="64" t="s">
        <v>54</v>
      </c>
      <c r="I19" s="65" t="s">
        <v>55</v>
      </c>
      <c r="J19" s="7"/>
      <c r="K19" s="9"/>
      <c r="L19" s="9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9"/>
    </row>
    <row r="20" spans="1:29" ht="15" customHeight="1" x14ac:dyDescent="0.25">
      <c r="C20" s="7" t="s">
        <v>56</v>
      </c>
      <c r="D20" s="7"/>
      <c r="E20" s="7"/>
      <c r="F20" s="7"/>
      <c r="G20" s="7"/>
      <c r="H20" s="66">
        <v>0.95</v>
      </c>
      <c r="I20" s="67">
        <v>3300</v>
      </c>
      <c r="J20" s="7"/>
      <c r="K20" s="9"/>
      <c r="L20" s="9"/>
      <c r="M20" s="9"/>
      <c r="N20" s="8" t="s">
        <v>8</v>
      </c>
      <c r="P20" s="68" t="s">
        <v>57</v>
      </c>
      <c r="Q20" s="69"/>
      <c r="R20" s="69"/>
      <c r="S20" s="69"/>
      <c r="T20" s="69"/>
      <c r="U20" s="70">
        <f>SUM(S17:V17)</f>
        <v>1646.1741748050488</v>
      </c>
      <c r="V20" s="25" t="s">
        <v>58</v>
      </c>
      <c r="W20" s="7"/>
      <c r="X20" s="7"/>
      <c r="Y20" s="7"/>
      <c r="Z20" s="7"/>
      <c r="AA20" s="7"/>
      <c r="AB20" s="8" t="s">
        <v>8</v>
      </c>
      <c r="AC20" s="9"/>
    </row>
    <row r="21" spans="1:29" ht="15" customHeight="1" x14ac:dyDescent="0.25">
      <c r="C21" s="7" t="s">
        <v>59</v>
      </c>
      <c r="F21" s="7"/>
      <c r="G21" s="7"/>
      <c r="H21" s="66">
        <v>0.99</v>
      </c>
      <c r="I21" s="67">
        <v>3580</v>
      </c>
      <c r="J21" s="7"/>
      <c r="K21" s="9"/>
      <c r="L21" s="9"/>
      <c r="M21" s="9"/>
      <c r="N21" s="8" t="s">
        <v>8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</row>
    <row r="22" spans="1:29" ht="15" customHeight="1" x14ac:dyDescent="0.25">
      <c r="C22" s="7"/>
      <c r="F22" s="7"/>
      <c r="G22" s="7"/>
      <c r="H22" s="66">
        <v>0.995</v>
      </c>
      <c r="I22" s="67">
        <v>5080</v>
      </c>
      <c r="J22" s="7"/>
      <c r="K22" s="9"/>
      <c r="L22" s="9"/>
      <c r="M22" s="9"/>
      <c r="N22" s="8" t="s">
        <v>8</v>
      </c>
      <c r="O22" s="7" t="s">
        <v>60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1:29" ht="15" customHeight="1" x14ac:dyDescent="0.25">
      <c r="C23" s="7"/>
      <c r="F23" s="7"/>
      <c r="G23" s="7"/>
      <c r="H23" s="71">
        <v>0.999</v>
      </c>
      <c r="I23" s="72">
        <v>5940</v>
      </c>
      <c r="J23" s="7"/>
      <c r="K23" s="9"/>
      <c r="L23" s="9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1:29" ht="15" customHeight="1" x14ac:dyDescent="0.25">
      <c r="C24" s="7"/>
      <c r="F24" s="7"/>
      <c r="G24" s="7"/>
      <c r="H24" s="7"/>
      <c r="I24" s="7"/>
      <c r="J24" s="7"/>
      <c r="K24" s="9"/>
      <c r="L24" s="9"/>
      <c r="M24" s="9"/>
      <c r="N24" s="8" t="s">
        <v>8</v>
      </c>
      <c r="O24" s="7"/>
      <c r="P24" s="7" t="s">
        <v>61</v>
      </c>
      <c r="Q24" s="7"/>
      <c r="R24" s="7"/>
      <c r="S24" s="8" t="s">
        <v>10</v>
      </c>
      <c r="T24" s="8">
        <f>E11</f>
        <v>2390</v>
      </c>
      <c r="U24" s="8" t="s">
        <v>62</v>
      </c>
      <c r="V24" s="73">
        <f>U20</f>
        <v>1646.1741748050488</v>
      </c>
      <c r="W24" s="8" t="s">
        <v>62</v>
      </c>
      <c r="X24" s="8">
        <f>R5</f>
        <v>5080</v>
      </c>
      <c r="Y24" s="8" t="s">
        <v>10</v>
      </c>
      <c r="Z24" s="74">
        <f>T24+V24+X24</f>
        <v>9116.1741748050481</v>
      </c>
      <c r="AA24" s="7"/>
      <c r="AB24" s="8" t="s">
        <v>8</v>
      </c>
      <c r="AC24" s="9"/>
    </row>
    <row r="25" spans="1:29" ht="15" customHeight="1" x14ac:dyDescent="0.25">
      <c r="C25" s="7"/>
      <c r="F25" s="7"/>
      <c r="G25" s="7"/>
      <c r="H25" s="7"/>
      <c r="I25" s="7"/>
      <c r="J25" s="7"/>
      <c r="K25" s="9"/>
      <c r="L25" s="9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1:29" ht="15" customHeight="1" x14ac:dyDescent="0.25">
      <c r="A26" s="5" t="s">
        <v>9</v>
      </c>
      <c r="C26" s="7" t="s">
        <v>63</v>
      </c>
      <c r="D26" s="7"/>
      <c r="E26" s="7"/>
      <c r="F26" s="7"/>
      <c r="G26" s="7"/>
      <c r="H26" s="7"/>
      <c r="I26" s="7"/>
      <c r="J26" s="7"/>
      <c r="K26" s="9"/>
      <c r="L26" s="9"/>
      <c r="M26" s="9"/>
      <c r="N26" s="8" t="s">
        <v>8</v>
      </c>
      <c r="O26" s="7"/>
      <c r="P26" s="7" t="s">
        <v>64</v>
      </c>
      <c r="Q26" s="7"/>
      <c r="R26" s="7"/>
      <c r="S26" s="8" t="s">
        <v>10</v>
      </c>
      <c r="T26" s="8">
        <f>E11</f>
        <v>2390</v>
      </c>
      <c r="U26" s="8" t="s">
        <v>62</v>
      </c>
      <c r="V26" s="73">
        <f>U20</f>
        <v>1646.1741748050488</v>
      </c>
      <c r="W26" s="8" t="s">
        <v>62</v>
      </c>
      <c r="X26" s="8">
        <f>E9</f>
        <v>3060</v>
      </c>
      <c r="Y26" s="8" t="s">
        <v>10</v>
      </c>
      <c r="Z26" s="74">
        <f>T26+V26+X26</f>
        <v>7096.174174805049</v>
      </c>
      <c r="AA26" s="7"/>
      <c r="AB26" s="8" t="s">
        <v>8</v>
      </c>
      <c r="AC26" s="7"/>
    </row>
    <row r="27" spans="1:29" ht="15" customHeight="1" x14ac:dyDescent="0.25">
      <c r="C27" s="8" t="s">
        <v>65</v>
      </c>
      <c r="D27" s="7" t="s">
        <v>22</v>
      </c>
      <c r="E27" s="7"/>
      <c r="F27" s="7"/>
      <c r="G27" s="7"/>
      <c r="H27" s="7"/>
      <c r="I27" s="7"/>
      <c r="J27" s="7"/>
      <c r="K27" s="9"/>
      <c r="L27" s="9"/>
      <c r="M27" s="9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C27" s="7"/>
    </row>
    <row r="28" spans="1:29" ht="15" customHeight="1" x14ac:dyDescent="0.25">
      <c r="C28" s="8" t="s">
        <v>66</v>
      </c>
      <c r="D28" s="7" t="s">
        <v>32</v>
      </c>
      <c r="E28" s="7"/>
      <c r="F28" s="7"/>
      <c r="G28" s="7"/>
      <c r="H28" s="7"/>
      <c r="I28" s="7"/>
      <c r="J28" s="7"/>
      <c r="K28" s="9"/>
      <c r="L28" s="9"/>
      <c r="M28" s="9"/>
      <c r="N28" s="8" t="s">
        <v>8</v>
      </c>
      <c r="O28" s="7"/>
      <c r="P28" s="75" t="s">
        <v>67</v>
      </c>
      <c r="Q28" s="76"/>
      <c r="R28" s="76"/>
      <c r="S28" s="77" t="s">
        <v>10</v>
      </c>
      <c r="T28" s="78">
        <f>E5</f>
        <v>8900</v>
      </c>
      <c r="U28" s="79" t="s">
        <v>68</v>
      </c>
      <c r="V28" s="7"/>
      <c r="W28" s="7"/>
      <c r="X28" s="7"/>
      <c r="Y28" s="7"/>
      <c r="Z28" s="7"/>
      <c r="AA28" s="7"/>
      <c r="AB28" s="8" t="s">
        <v>8</v>
      </c>
      <c r="AC28" s="7"/>
    </row>
    <row r="29" spans="1:29" ht="15" customHeight="1" x14ac:dyDescent="0.25">
      <c r="C29" s="8" t="s">
        <v>69</v>
      </c>
      <c r="D29" s="7" t="s">
        <v>70</v>
      </c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1:29" ht="15" customHeight="1" x14ac:dyDescent="0.25">
      <c r="C30" s="8" t="s">
        <v>71</v>
      </c>
      <c r="D30" s="7" t="s">
        <v>24</v>
      </c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 t="s">
        <v>72</v>
      </c>
      <c r="P30" s="7"/>
      <c r="Q30" s="7"/>
      <c r="R30" s="80" t="str">
        <f>IF(T28&gt;=Z24,"above SCR level", IF(T28&lt;Z26,"below MCR level","between MCR and SCR level"))</f>
        <v>between MCR and SCR level</v>
      </c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1:29" ht="15" customHeight="1" x14ac:dyDescent="0.25"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1:29" ht="15" customHeight="1" x14ac:dyDescent="0.25">
      <c r="J32" s="7"/>
      <c r="K32" s="9"/>
      <c r="L32" s="9"/>
      <c r="M32" s="9"/>
      <c r="N32" s="8" t="s">
        <v>8</v>
      </c>
      <c r="O32" s="7"/>
      <c r="P32" s="81" t="s">
        <v>73</v>
      </c>
      <c r="Q32" s="82"/>
      <c r="R32" s="83" t="str">
        <f>IF(T28&gt;=Z24,"no action", IF(T28&lt;Z26,"company can no longer operate","intervention"))</f>
        <v>intervention</v>
      </c>
      <c r="S32" s="82"/>
      <c r="T32" s="82"/>
      <c r="U32" s="84"/>
      <c r="V32" s="25" t="s">
        <v>74</v>
      </c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 t="s">
        <v>75</v>
      </c>
      <c r="P34" s="7"/>
      <c r="Q34" s="8" t="s">
        <v>10</v>
      </c>
      <c r="R34" s="7" t="s">
        <v>76</v>
      </c>
      <c r="S34" s="7"/>
      <c r="T34" s="8" t="s">
        <v>11</v>
      </c>
      <c r="U34" s="8" t="s">
        <v>22</v>
      </c>
      <c r="V34" s="8" t="s">
        <v>11</v>
      </c>
      <c r="W34" s="8" t="s">
        <v>77</v>
      </c>
      <c r="X34" s="8" t="s">
        <v>11</v>
      </c>
      <c r="Y34" s="8" t="s">
        <v>78</v>
      </c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Q35" s="8" t="s">
        <v>10</v>
      </c>
      <c r="R35" s="7">
        <f>E5</f>
        <v>8900</v>
      </c>
      <c r="S35" s="7"/>
      <c r="T35" s="8" t="s">
        <v>11</v>
      </c>
      <c r="U35" s="8">
        <f>R5</f>
        <v>5080</v>
      </c>
      <c r="V35" s="8" t="s">
        <v>11</v>
      </c>
      <c r="W35" s="8">
        <f>U20</f>
        <v>1646.1741748050488</v>
      </c>
      <c r="X35" s="8" t="s">
        <v>11</v>
      </c>
      <c r="Y35" s="8">
        <f>E11</f>
        <v>2390</v>
      </c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85" t="s">
        <v>24</v>
      </c>
      <c r="Q36" s="8" t="s">
        <v>10</v>
      </c>
      <c r="R36" s="86">
        <f>R35-U35-W35-Y35</f>
        <v>-216.17417480504901</v>
      </c>
      <c r="S36" s="25" t="s">
        <v>79</v>
      </c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4:4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4:4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4:4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4:4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4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4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4:4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25" width="9.140625" style="6"/>
    <col min="26" max="26" width="9.7109375" style="6" customWidth="1"/>
    <col min="27" max="16384" width="9.140625" style="6"/>
  </cols>
  <sheetData>
    <row r="1" spans="1:29" ht="15" customHeight="1" x14ac:dyDescent="0.25">
      <c r="A1" s="5" t="s">
        <v>3</v>
      </c>
      <c r="C1" t="s">
        <v>17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18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19</v>
      </c>
      <c r="N3" s="18" t="s">
        <v>8</v>
      </c>
      <c r="O3" s="6" t="s">
        <v>20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6</v>
      </c>
      <c r="C5" s="19" t="s">
        <v>21</v>
      </c>
      <c r="D5" s="20"/>
      <c r="E5" s="21">
        <v>9000</v>
      </c>
      <c r="F5" s="7"/>
      <c r="J5" s="7"/>
      <c r="K5" s="9"/>
      <c r="L5" s="9"/>
      <c r="M5" s="9"/>
      <c r="N5" s="8" t="s">
        <v>8</v>
      </c>
      <c r="O5" s="7"/>
      <c r="P5" s="22" t="s">
        <v>22</v>
      </c>
      <c r="Q5" s="23" t="s">
        <v>10</v>
      </c>
      <c r="R5" s="24">
        <f>I22</f>
        <v>15840</v>
      </c>
      <c r="S5" s="25" t="s">
        <v>23</v>
      </c>
      <c r="T5" s="7"/>
      <c r="U5" s="7"/>
      <c r="V5" s="7"/>
      <c r="W5" s="7"/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J6" s="7"/>
      <c r="K6" s="9"/>
      <c r="L6" s="9"/>
      <c r="M6" s="9"/>
      <c r="N6" s="8" t="s">
        <v>8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C7" s="19" t="s">
        <v>24</v>
      </c>
      <c r="D7" s="20"/>
      <c r="E7" s="26" t="s">
        <v>25</v>
      </c>
      <c r="F7" s="7"/>
      <c r="G7" s="27" t="s">
        <v>26</v>
      </c>
      <c r="H7" s="28"/>
      <c r="I7" s="29">
        <v>1.3599999999999999E-2</v>
      </c>
      <c r="J7" s="7"/>
      <c r="K7" s="9"/>
      <c r="L7" s="9"/>
      <c r="M7" s="9"/>
      <c r="N7" s="8" t="s">
        <v>8</v>
      </c>
      <c r="O7" s="7" t="s">
        <v>27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9"/>
      <c r="C8" s="30" t="s">
        <v>22</v>
      </c>
      <c r="D8" s="31"/>
      <c r="E8" s="32" t="s">
        <v>25</v>
      </c>
      <c r="F8" s="7"/>
      <c r="G8" s="33" t="s">
        <v>28</v>
      </c>
      <c r="H8" s="34"/>
      <c r="I8" s="35">
        <v>8.6E-3</v>
      </c>
      <c r="J8" s="9"/>
      <c r="K8" s="9"/>
      <c r="L8" s="9"/>
      <c r="M8" s="9"/>
      <c r="N8" s="8" t="s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30" t="s">
        <v>29</v>
      </c>
      <c r="D9" s="31"/>
      <c r="E9" s="36">
        <v>3960</v>
      </c>
      <c r="F9" s="7"/>
      <c r="G9" s="30" t="s">
        <v>30</v>
      </c>
      <c r="H9" s="31"/>
      <c r="I9" s="37"/>
      <c r="J9" s="9"/>
      <c r="K9" s="9"/>
      <c r="L9" s="9"/>
      <c r="M9" s="9"/>
      <c r="N9" s="8" t="s">
        <v>8</v>
      </c>
      <c r="O9" s="7" t="s">
        <v>31</v>
      </c>
      <c r="P9" s="7"/>
      <c r="Q9" s="7"/>
      <c r="R9" s="7"/>
      <c r="S9" s="7"/>
      <c r="T9" s="7"/>
      <c r="U9" s="7"/>
      <c r="V9" s="7"/>
      <c r="W9" s="7"/>
      <c r="X9" s="7"/>
      <c r="Y9" s="38">
        <f>I16</f>
        <v>3</v>
      </c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30" t="s">
        <v>32</v>
      </c>
      <c r="D10" s="31"/>
      <c r="E10" s="32" t="s">
        <v>25</v>
      </c>
      <c r="F10" s="7"/>
      <c r="G10" s="33" t="s">
        <v>33</v>
      </c>
      <c r="H10" s="34"/>
      <c r="I10" s="39">
        <v>7.0000000000000007E-2</v>
      </c>
      <c r="J10" s="9" t="s">
        <v>34</v>
      </c>
      <c r="K10" s="9"/>
      <c r="L10" s="9"/>
      <c r="M10" s="9"/>
      <c r="N10" s="8" t="s">
        <v>8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33" t="s">
        <v>35</v>
      </c>
      <c r="D11" s="34"/>
      <c r="E11" s="40">
        <v>2570</v>
      </c>
      <c r="F11" s="7"/>
      <c r="G11" s="7"/>
      <c r="H11" s="7"/>
      <c r="I11" s="7"/>
      <c r="J11" s="9"/>
      <c r="K11" s="9"/>
      <c r="L11" s="9"/>
      <c r="M11" s="9"/>
      <c r="N11" s="8" t="s">
        <v>8</v>
      </c>
      <c r="O11" s="41"/>
      <c r="P11" s="34"/>
      <c r="Q11" s="34"/>
      <c r="R11" s="34"/>
      <c r="S11" s="42" t="s">
        <v>36</v>
      </c>
      <c r="T11" s="43" t="s">
        <v>37</v>
      </c>
      <c r="U11" s="44" t="str">
        <f>IF(Y9&gt;=3,"year 3","")</f>
        <v>year 3</v>
      </c>
      <c r="V11" s="42" t="str">
        <f>IF(Y9&gt;=4,"year 4","")</f>
        <v/>
      </c>
      <c r="W11" s="7"/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9"/>
      <c r="B12" s="9"/>
      <c r="F12" s="7"/>
      <c r="G12" s="7"/>
      <c r="H12" s="7"/>
      <c r="I12" s="7"/>
      <c r="J12" s="9"/>
      <c r="K12" s="9"/>
      <c r="L12" s="9"/>
      <c r="M12" s="9"/>
      <c r="N12" s="8" t="s">
        <v>8</v>
      </c>
      <c r="O12" s="45" t="s">
        <v>38</v>
      </c>
      <c r="P12" s="7" t="s">
        <v>39</v>
      </c>
      <c r="Q12" s="7"/>
      <c r="R12" s="31"/>
      <c r="S12" s="30">
        <f>R5</f>
        <v>15840</v>
      </c>
      <c r="T12" s="46">
        <f>S12</f>
        <v>15840</v>
      </c>
      <c r="U12" s="7">
        <f>IF(U11&lt;&gt;"",S12,"")</f>
        <v>15840</v>
      </c>
      <c r="V12" s="30" t="str">
        <f>IF(V11="","",S12)</f>
        <v/>
      </c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47"/>
      <c r="F13" s="7"/>
      <c r="G13" s="7"/>
      <c r="H13" s="7"/>
      <c r="I13" s="7"/>
      <c r="J13" s="9"/>
      <c r="K13" s="9"/>
      <c r="L13" s="9"/>
      <c r="M13" s="9"/>
      <c r="N13" s="8" t="s">
        <v>8</v>
      </c>
      <c r="O13" s="45" t="s">
        <v>40</v>
      </c>
      <c r="P13" s="7" t="s">
        <v>41</v>
      </c>
      <c r="Q13" s="7"/>
      <c r="R13" s="31"/>
      <c r="S13" s="48">
        <f>I10</f>
        <v>7.0000000000000007E-2</v>
      </c>
      <c r="T13" s="49">
        <f>S13</f>
        <v>7.0000000000000007E-2</v>
      </c>
      <c r="U13" s="50">
        <f>IF(U11&lt;&gt;"",S13,"")</f>
        <v>7.0000000000000007E-2</v>
      </c>
      <c r="V13" s="48" t="str">
        <f>IF(V12="","",S13)</f>
        <v/>
      </c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C14" s="7" t="s">
        <v>42</v>
      </c>
      <c r="D14" s="7"/>
      <c r="E14" s="7"/>
      <c r="F14" s="7"/>
      <c r="G14" s="7"/>
      <c r="J14" s="9"/>
      <c r="K14" s="9"/>
      <c r="L14" s="9"/>
      <c r="M14" s="9"/>
      <c r="N14" s="8" t="s">
        <v>8</v>
      </c>
      <c r="O14" s="51" t="s">
        <v>43</v>
      </c>
      <c r="P14" s="20" t="s">
        <v>44</v>
      </c>
      <c r="Q14" s="20"/>
      <c r="R14" s="20"/>
      <c r="S14" s="52">
        <f>IFERROR(S12*S13,"")</f>
        <v>1108.8000000000002</v>
      </c>
      <c r="T14" s="53">
        <f>IFERROR(T12*T13,"")</f>
        <v>1108.8000000000002</v>
      </c>
      <c r="U14" s="54">
        <f>IFERROR(U12*U13,"")</f>
        <v>1108.8000000000002</v>
      </c>
      <c r="V14" s="19" t="str">
        <f>IFERROR(V12*V13,"")</f>
        <v/>
      </c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7"/>
      <c r="D15" s="7"/>
      <c r="E15" s="7"/>
      <c r="F15" s="7"/>
      <c r="G15" s="7"/>
      <c r="K15" s="9"/>
      <c r="L15" s="9"/>
      <c r="M15" s="9"/>
      <c r="N15" s="8" t="s">
        <v>8</v>
      </c>
      <c r="O15" s="45" t="s">
        <v>45</v>
      </c>
      <c r="P15" s="7" t="s">
        <v>46</v>
      </c>
      <c r="Q15" s="7"/>
      <c r="R15" s="31"/>
      <c r="S15" s="55">
        <v>1</v>
      </c>
      <c r="T15" s="56">
        <v>2</v>
      </c>
      <c r="U15" s="57">
        <f>IF(U11&lt;&gt;"",3,"")</f>
        <v>3</v>
      </c>
      <c r="V15" s="55" t="str">
        <f>IF(V11&lt;&gt;"",4,"")</f>
        <v/>
      </c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19" t="s">
        <v>47</v>
      </c>
      <c r="D16" s="20"/>
      <c r="E16" s="20"/>
      <c r="F16" s="20"/>
      <c r="G16" s="20"/>
      <c r="H16" s="15"/>
      <c r="I16" s="58">
        <v>3</v>
      </c>
      <c r="K16" s="9"/>
      <c r="L16" s="9"/>
      <c r="M16" s="9"/>
      <c r="N16" s="8" t="s">
        <v>8</v>
      </c>
      <c r="O16" s="45" t="s">
        <v>48</v>
      </c>
      <c r="P16" s="7" t="s">
        <v>49</v>
      </c>
      <c r="Q16" s="7"/>
      <c r="R16" s="31"/>
      <c r="S16" s="48">
        <f>I7+I8</f>
        <v>2.2199999999999998E-2</v>
      </c>
      <c r="T16" s="49">
        <f>S16</f>
        <v>2.2199999999999998E-2</v>
      </c>
      <c r="U16" s="50">
        <f>IF(U11&lt;&gt;"",S16,"")</f>
        <v>2.2199999999999998E-2</v>
      </c>
      <c r="V16" s="48" t="str">
        <f>IF(V15="","",S16)</f>
        <v/>
      </c>
      <c r="W16" s="7"/>
      <c r="X16" s="7"/>
      <c r="Y16" s="7"/>
      <c r="Z16" s="7"/>
      <c r="AA16" s="7"/>
      <c r="AB16" s="8" t="s">
        <v>8</v>
      </c>
      <c r="AC16" s="9"/>
    </row>
    <row r="17" spans="1:29" ht="15" customHeight="1" x14ac:dyDescent="0.25">
      <c r="C17" s="7" t="s">
        <v>50</v>
      </c>
      <c r="D17" s="7"/>
      <c r="E17" s="7"/>
      <c r="F17" s="7"/>
      <c r="G17" s="7"/>
      <c r="H17" s="7"/>
      <c r="I17" s="7"/>
      <c r="K17" s="9"/>
      <c r="L17" s="9"/>
      <c r="M17" s="9"/>
      <c r="N17" s="8" t="s">
        <v>8</v>
      </c>
      <c r="O17" s="59" t="s">
        <v>51</v>
      </c>
      <c r="P17" s="28" t="s">
        <v>52</v>
      </c>
      <c r="Q17" s="28"/>
      <c r="R17" s="28"/>
      <c r="S17" s="60">
        <f>S14/(1+S16)^S15</f>
        <v>1084.7192330268051</v>
      </c>
      <c r="T17" s="61">
        <f>T14/(1+T16)^T15</f>
        <v>1061.1614488620673</v>
      </c>
      <c r="U17" s="62">
        <f>IFERROR(U14/(1+U16)^U15,"")</f>
        <v>1038.1152894365755</v>
      </c>
      <c r="V17" s="63" t="str">
        <f>IFERROR(V14/(1+V16)^V15,"")</f>
        <v/>
      </c>
      <c r="W17" s="7"/>
      <c r="X17" s="7"/>
      <c r="Y17" s="7"/>
      <c r="Z17" s="7"/>
      <c r="AA17" s="7"/>
      <c r="AB17" s="8" t="s">
        <v>8</v>
      </c>
      <c r="AC17" s="9"/>
    </row>
    <row r="18" spans="1:29" ht="15" customHeight="1" x14ac:dyDescent="0.25">
      <c r="C18" s="7"/>
      <c r="D18" s="7"/>
      <c r="E18" s="7"/>
      <c r="F18" s="7"/>
      <c r="G18" s="7"/>
      <c r="H18" s="7"/>
      <c r="I18" s="7"/>
      <c r="K18" s="9"/>
      <c r="L18" s="9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 s="9"/>
    </row>
    <row r="19" spans="1:29" ht="15" customHeight="1" x14ac:dyDescent="0.25">
      <c r="C19" s="7" t="s">
        <v>53</v>
      </c>
      <c r="D19" s="7"/>
      <c r="E19" s="7"/>
      <c r="F19" s="7"/>
      <c r="G19" s="7"/>
      <c r="H19" s="64" t="s">
        <v>54</v>
      </c>
      <c r="I19" s="65" t="s">
        <v>55</v>
      </c>
      <c r="J19" s="7"/>
      <c r="K19" s="9"/>
      <c r="L19" s="9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9"/>
    </row>
    <row r="20" spans="1:29" ht="15" customHeight="1" x14ac:dyDescent="0.25">
      <c r="C20" s="7" t="s">
        <v>56</v>
      </c>
      <c r="D20" s="7"/>
      <c r="E20" s="7"/>
      <c r="F20" s="7"/>
      <c r="G20" s="7"/>
      <c r="H20" s="66">
        <v>0.95</v>
      </c>
      <c r="I20" s="67">
        <v>4320</v>
      </c>
      <c r="J20" s="7"/>
      <c r="K20" s="9"/>
      <c r="L20" s="9"/>
      <c r="M20" s="9"/>
      <c r="N20" s="8" t="s">
        <v>8</v>
      </c>
      <c r="P20" s="68" t="s">
        <v>57</v>
      </c>
      <c r="Q20" s="69"/>
      <c r="R20" s="69"/>
      <c r="S20" s="69"/>
      <c r="T20" s="69"/>
      <c r="U20" s="70">
        <f>SUM(S17:V17)</f>
        <v>3183.995971325448</v>
      </c>
      <c r="V20" s="25" t="s">
        <v>58</v>
      </c>
      <c r="W20" s="7"/>
      <c r="X20" s="7"/>
      <c r="Y20" s="7"/>
      <c r="Z20" s="7"/>
      <c r="AA20" s="7"/>
      <c r="AB20" s="8" t="s">
        <v>8</v>
      </c>
      <c r="AC20" s="9"/>
    </row>
    <row r="21" spans="1:29" ht="15" customHeight="1" x14ac:dyDescent="0.25">
      <c r="C21" s="7" t="s">
        <v>59</v>
      </c>
      <c r="F21" s="7"/>
      <c r="G21" s="7"/>
      <c r="H21" s="66">
        <v>0.99</v>
      </c>
      <c r="I21" s="67">
        <v>4590</v>
      </c>
      <c r="J21" s="7"/>
      <c r="K21" s="9"/>
      <c r="L21" s="9"/>
      <c r="M21" s="9"/>
      <c r="N21" s="8" t="s">
        <v>8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</row>
    <row r="22" spans="1:29" ht="15" customHeight="1" x14ac:dyDescent="0.25">
      <c r="C22" s="7"/>
      <c r="F22" s="7"/>
      <c r="G22" s="7"/>
      <c r="H22" s="66">
        <v>0.995</v>
      </c>
      <c r="I22" s="67">
        <v>15840</v>
      </c>
      <c r="J22" s="7"/>
      <c r="K22" s="9"/>
      <c r="L22" s="9"/>
      <c r="M22" s="9"/>
      <c r="N22" s="8" t="s">
        <v>8</v>
      </c>
      <c r="O22" s="7" t="s">
        <v>60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1:29" ht="15" customHeight="1" x14ac:dyDescent="0.25">
      <c r="C23" s="7"/>
      <c r="F23" s="7"/>
      <c r="G23" s="7"/>
      <c r="H23" s="71">
        <v>0.999</v>
      </c>
      <c r="I23" s="72">
        <v>18690</v>
      </c>
      <c r="J23" s="7"/>
      <c r="K23" s="9"/>
      <c r="L23" s="9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1:29" ht="15" customHeight="1" x14ac:dyDescent="0.25">
      <c r="C24" s="7"/>
      <c r="F24" s="7"/>
      <c r="G24" s="7"/>
      <c r="H24" s="7"/>
      <c r="I24" s="7"/>
      <c r="J24" s="7"/>
      <c r="K24" s="9"/>
      <c r="L24" s="9"/>
      <c r="M24" s="9"/>
      <c r="N24" s="8" t="s">
        <v>8</v>
      </c>
      <c r="O24" s="7"/>
      <c r="P24" s="7" t="s">
        <v>61</v>
      </c>
      <c r="Q24" s="7"/>
      <c r="R24" s="7"/>
      <c r="S24" s="8" t="s">
        <v>10</v>
      </c>
      <c r="T24" s="8">
        <f>E11</f>
        <v>2570</v>
      </c>
      <c r="U24" s="8" t="s">
        <v>62</v>
      </c>
      <c r="V24" s="73">
        <f>U20</f>
        <v>3183.995971325448</v>
      </c>
      <c r="W24" s="8" t="s">
        <v>62</v>
      </c>
      <c r="X24" s="8">
        <f>R5</f>
        <v>15840</v>
      </c>
      <c r="Y24" s="8" t="s">
        <v>10</v>
      </c>
      <c r="Z24" s="74">
        <f>T24+V24+X24</f>
        <v>21593.99597132545</v>
      </c>
      <c r="AA24" s="7"/>
      <c r="AB24" s="8" t="s">
        <v>8</v>
      </c>
      <c r="AC24" s="9"/>
    </row>
    <row r="25" spans="1:29" ht="15" customHeight="1" x14ac:dyDescent="0.25">
      <c r="C25" s="7"/>
      <c r="F25" s="7"/>
      <c r="G25" s="7"/>
      <c r="H25" s="7"/>
      <c r="I25" s="7"/>
      <c r="J25" s="7"/>
      <c r="K25" s="9"/>
      <c r="L25" s="9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1:29" ht="15" customHeight="1" x14ac:dyDescent="0.25">
      <c r="A26" s="5" t="s">
        <v>9</v>
      </c>
      <c r="C26" s="7" t="s">
        <v>63</v>
      </c>
      <c r="D26" s="7"/>
      <c r="E26" s="7"/>
      <c r="F26" s="7"/>
      <c r="G26" s="7"/>
      <c r="H26" s="7"/>
      <c r="I26" s="7"/>
      <c r="J26" s="7"/>
      <c r="K26" s="9"/>
      <c r="L26" s="9"/>
      <c r="M26" s="9"/>
      <c r="N26" s="8" t="s">
        <v>8</v>
      </c>
      <c r="O26" s="7"/>
      <c r="P26" s="7" t="s">
        <v>64</v>
      </c>
      <c r="Q26" s="7"/>
      <c r="R26" s="7"/>
      <c r="S26" s="8" t="s">
        <v>10</v>
      </c>
      <c r="T26" s="8">
        <f>E11</f>
        <v>2570</v>
      </c>
      <c r="U26" s="8" t="s">
        <v>62</v>
      </c>
      <c r="V26" s="73">
        <f>U20</f>
        <v>3183.995971325448</v>
      </c>
      <c r="W26" s="8" t="s">
        <v>62</v>
      </c>
      <c r="X26" s="8">
        <f>E9</f>
        <v>3960</v>
      </c>
      <c r="Y26" s="8" t="s">
        <v>10</v>
      </c>
      <c r="Z26" s="74">
        <f>T26+V26+X26</f>
        <v>9713.9959713254484</v>
      </c>
      <c r="AA26" s="7"/>
      <c r="AB26" s="8" t="s">
        <v>8</v>
      </c>
      <c r="AC26" s="7"/>
    </row>
    <row r="27" spans="1:29" ht="15" customHeight="1" x14ac:dyDescent="0.25">
      <c r="C27" s="8" t="s">
        <v>65</v>
      </c>
      <c r="D27" s="7" t="s">
        <v>22</v>
      </c>
      <c r="E27" s="7"/>
      <c r="F27" s="7"/>
      <c r="G27" s="7"/>
      <c r="H27" s="7"/>
      <c r="I27" s="7"/>
      <c r="J27" s="7"/>
      <c r="K27" s="9"/>
      <c r="L27" s="9"/>
      <c r="M27" s="9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C27" s="7"/>
    </row>
    <row r="28" spans="1:29" ht="15" customHeight="1" x14ac:dyDescent="0.25">
      <c r="C28" s="8" t="s">
        <v>66</v>
      </c>
      <c r="D28" s="7" t="s">
        <v>32</v>
      </c>
      <c r="E28" s="7"/>
      <c r="F28" s="7"/>
      <c r="G28" s="7"/>
      <c r="H28" s="7"/>
      <c r="I28" s="7"/>
      <c r="J28" s="7"/>
      <c r="K28" s="9"/>
      <c r="L28" s="9"/>
      <c r="M28" s="9"/>
      <c r="N28" s="8" t="s">
        <v>8</v>
      </c>
      <c r="O28" s="7"/>
      <c r="P28" s="75" t="s">
        <v>67</v>
      </c>
      <c r="Q28" s="76"/>
      <c r="R28" s="76"/>
      <c r="S28" s="77" t="s">
        <v>10</v>
      </c>
      <c r="T28" s="78">
        <f>E5</f>
        <v>9000</v>
      </c>
      <c r="U28" s="79" t="s">
        <v>68</v>
      </c>
      <c r="V28" s="7"/>
      <c r="W28" s="7"/>
      <c r="X28" s="7"/>
      <c r="Y28" s="7"/>
      <c r="Z28" s="7"/>
      <c r="AA28" s="7"/>
      <c r="AB28" s="8" t="s">
        <v>8</v>
      </c>
      <c r="AC28" s="7"/>
    </row>
    <row r="29" spans="1:29" ht="15" customHeight="1" x14ac:dyDescent="0.25">
      <c r="C29" s="8" t="s">
        <v>69</v>
      </c>
      <c r="D29" s="7" t="s">
        <v>70</v>
      </c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1:29" ht="15" customHeight="1" x14ac:dyDescent="0.25">
      <c r="C30" s="8" t="s">
        <v>71</v>
      </c>
      <c r="D30" s="7" t="s">
        <v>24</v>
      </c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 t="s">
        <v>72</v>
      </c>
      <c r="P30" s="7"/>
      <c r="Q30" s="7"/>
      <c r="R30" s="80" t="str">
        <f>IF(T28&gt;=Z24,"above SCR level", IF(T28&lt;Z26,"below MCR level","between MCR and SCR level"))</f>
        <v>below MCR level</v>
      </c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1:29" ht="15" customHeight="1" x14ac:dyDescent="0.25"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1:29" ht="15" customHeight="1" x14ac:dyDescent="0.25">
      <c r="J32" s="7"/>
      <c r="K32" s="9"/>
      <c r="L32" s="9"/>
      <c r="M32" s="9"/>
      <c r="N32" s="8" t="s">
        <v>8</v>
      </c>
      <c r="O32" s="7"/>
      <c r="P32" s="81" t="s">
        <v>73</v>
      </c>
      <c r="Q32" s="82"/>
      <c r="R32" s="83" t="str">
        <f>IF(T28&gt;=Z24,"no action", IF(T28&lt;Z26,"company can no longer operate","intervention"))</f>
        <v>company can no longer operate</v>
      </c>
      <c r="S32" s="82"/>
      <c r="T32" s="82"/>
      <c r="U32" s="84"/>
      <c r="V32" s="25" t="s">
        <v>74</v>
      </c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 t="s">
        <v>75</v>
      </c>
      <c r="P34" s="7"/>
      <c r="Q34" s="8" t="s">
        <v>10</v>
      </c>
      <c r="R34" s="7" t="s">
        <v>76</v>
      </c>
      <c r="S34" s="7"/>
      <c r="T34" s="8" t="s">
        <v>11</v>
      </c>
      <c r="U34" s="8" t="s">
        <v>22</v>
      </c>
      <c r="V34" s="8" t="s">
        <v>11</v>
      </c>
      <c r="W34" s="8" t="s">
        <v>77</v>
      </c>
      <c r="X34" s="8" t="s">
        <v>11</v>
      </c>
      <c r="Y34" s="8" t="s">
        <v>78</v>
      </c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Q35" s="8" t="s">
        <v>10</v>
      </c>
      <c r="R35" s="7">
        <f>E5</f>
        <v>9000</v>
      </c>
      <c r="S35" s="7"/>
      <c r="T35" s="8" t="s">
        <v>11</v>
      </c>
      <c r="U35" s="8">
        <f>R5</f>
        <v>15840</v>
      </c>
      <c r="V35" s="8" t="s">
        <v>11</v>
      </c>
      <c r="W35" s="8">
        <f>U20</f>
        <v>3183.995971325448</v>
      </c>
      <c r="X35" s="8" t="s">
        <v>11</v>
      </c>
      <c r="Y35" s="8">
        <f>E11</f>
        <v>2570</v>
      </c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85" t="s">
        <v>24</v>
      </c>
      <c r="Q36" s="8" t="s">
        <v>10</v>
      </c>
      <c r="R36" s="86">
        <f>R35-U35-W35-Y35</f>
        <v>-12593.995971325448</v>
      </c>
      <c r="S36" s="25" t="s">
        <v>79</v>
      </c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4:4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4:4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4:4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4:4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4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4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4:4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17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18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19</v>
      </c>
      <c r="N3" s="18" t="s">
        <v>8</v>
      </c>
      <c r="O3" s="6" t="s">
        <v>20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6</v>
      </c>
      <c r="C5" s="19" t="s">
        <v>21</v>
      </c>
      <c r="D5" s="20"/>
      <c r="E5" s="21">
        <v>5500</v>
      </c>
      <c r="F5" s="7"/>
      <c r="J5" s="7"/>
      <c r="K5" s="9"/>
      <c r="L5" s="9"/>
      <c r="M5" s="9"/>
      <c r="N5" s="8" t="s">
        <v>8</v>
      </c>
      <c r="O5" s="7"/>
      <c r="P5" s="22" t="s">
        <v>22</v>
      </c>
      <c r="Q5" s="23" t="s">
        <v>10</v>
      </c>
      <c r="R5" s="24">
        <f>I22</f>
        <v>2880</v>
      </c>
      <c r="S5" s="25" t="s">
        <v>23</v>
      </c>
      <c r="T5" s="7"/>
      <c r="U5" s="7"/>
      <c r="V5" s="7"/>
      <c r="W5" s="7"/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J6" s="7"/>
      <c r="K6" s="9"/>
      <c r="L6" s="9"/>
      <c r="M6" s="9"/>
      <c r="N6" s="8" t="s">
        <v>8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C7" s="19" t="s">
        <v>24</v>
      </c>
      <c r="D7" s="20"/>
      <c r="E7" s="26" t="s">
        <v>25</v>
      </c>
      <c r="F7" s="7"/>
      <c r="G7" s="27" t="s">
        <v>26</v>
      </c>
      <c r="H7" s="28"/>
      <c r="I7" s="29">
        <v>1.6899999999999998E-2</v>
      </c>
      <c r="J7" s="7"/>
      <c r="K7" s="9"/>
      <c r="L7" s="9"/>
      <c r="M7" s="9"/>
      <c r="N7" s="8" t="s">
        <v>8</v>
      </c>
      <c r="O7" s="7" t="s">
        <v>27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9"/>
      <c r="C8" s="30" t="s">
        <v>22</v>
      </c>
      <c r="D8" s="31"/>
      <c r="E8" s="32" t="s">
        <v>25</v>
      </c>
      <c r="F8" s="7"/>
      <c r="G8" s="33" t="s">
        <v>28</v>
      </c>
      <c r="H8" s="34"/>
      <c r="I8" s="35">
        <v>5.4000000000000003E-3</v>
      </c>
      <c r="J8" s="9"/>
      <c r="K8" s="9"/>
      <c r="L8" s="9"/>
      <c r="M8" s="9"/>
      <c r="N8" s="8" t="s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30" t="s">
        <v>29</v>
      </c>
      <c r="D9" s="31"/>
      <c r="E9" s="36">
        <v>1910</v>
      </c>
      <c r="F9" s="7"/>
      <c r="G9" s="30" t="s">
        <v>30</v>
      </c>
      <c r="H9" s="31"/>
      <c r="I9" s="37"/>
      <c r="J9" s="9"/>
      <c r="K9" s="9"/>
      <c r="L9" s="9"/>
      <c r="M9" s="9"/>
      <c r="N9" s="8" t="s">
        <v>8</v>
      </c>
      <c r="O9" s="7" t="s">
        <v>31</v>
      </c>
      <c r="P9" s="7"/>
      <c r="Q9" s="7"/>
      <c r="R9" s="7"/>
      <c r="S9" s="7"/>
      <c r="T9" s="7"/>
      <c r="U9" s="7"/>
      <c r="V9" s="7"/>
      <c r="W9" s="7"/>
      <c r="X9" s="7"/>
      <c r="Y9" s="38">
        <f>I16</f>
        <v>3</v>
      </c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30" t="s">
        <v>32</v>
      </c>
      <c r="D10" s="31"/>
      <c r="E10" s="32" t="s">
        <v>25</v>
      </c>
      <c r="F10" s="7"/>
      <c r="G10" s="33" t="s">
        <v>33</v>
      </c>
      <c r="H10" s="34"/>
      <c r="I10" s="39">
        <v>8.5000000000000006E-2</v>
      </c>
      <c r="J10" s="9" t="s">
        <v>34</v>
      </c>
      <c r="K10" s="9"/>
      <c r="L10" s="9"/>
      <c r="M10" s="9"/>
      <c r="N10" s="8" t="s">
        <v>8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33" t="s">
        <v>35</v>
      </c>
      <c r="D11" s="34"/>
      <c r="E11" s="40">
        <v>1190</v>
      </c>
      <c r="F11" s="7"/>
      <c r="G11" s="7"/>
      <c r="H11" s="7"/>
      <c r="I11" s="7"/>
      <c r="J11" s="9"/>
      <c r="K11" s="9"/>
      <c r="L11" s="9"/>
      <c r="M11" s="9"/>
      <c r="N11" s="8" t="s">
        <v>8</v>
      </c>
      <c r="O11" s="41"/>
      <c r="P11" s="34"/>
      <c r="Q11" s="34"/>
      <c r="R11" s="34"/>
      <c r="S11" s="42" t="s">
        <v>36</v>
      </c>
      <c r="T11" s="43" t="s">
        <v>37</v>
      </c>
      <c r="U11" s="44" t="str">
        <f>IF(Y9&gt;=3,"year 3","")</f>
        <v>year 3</v>
      </c>
      <c r="V11" s="42" t="str">
        <f>IF(Y9&gt;=4,"year 4","")</f>
        <v/>
      </c>
      <c r="W11" s="7"/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9"/>
      <c r="B12" s="9"/>
      <c r="F12" s="7"/>
      <c r="G12" s="7"/>
      <c r="H12" s="7"/>
      <c r="I12" s="7"/>
      <c r="J12" s="9"/>
      <c r="K12" s="9"/>
      <c r="L12" s="9"/>
      <c r="M12" s="9"/>
      <c r="N12" s="8" t="s">
        <v>8</v>
      </c>
      <c r="O12" s="45" t="s">
        <v>38</v>
      </c>
      <c r="P12" s="7" t="s">
        <v>39</v>
      </c>
      <c r="Q12" s="7"/>
      <c r="R12" s="31"/>
      <c r="S12" s="30">
        <f>R5</f>
        <v>2880</v>
      </c>
      <c r="T12" s="46">
        <f>S12</f>
        <v>2880</v>
      </c>
      <c r="U12" s="7">
        <f>IF(U11&lt;&gt;"",S12,"")</f>
        <v>2880</v>
      </c>
      <c r="V12" s="30" t="str">
        <f>IF(V11="","",S12)</f>
        <v/>
      </c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47"/>
      <c r="F13" s="7"/>
      <c r="G13" s="7"/>
      <c r="H13" s="7"/>
      <c r="I13" s="7"/>
      <c r="J13" s="9"/>
      <c r="K13" s="9"/>
      <c r="L13" s="9"/>
      <c r="M13" s="9"/>
      <c r="N13" s="8" t="s">
        <v>8</v>
      </c>
      <c r="O13" s="45" t="s">
        <v>40</v>
      </c>
      <c r="P13" s="7" t="s">
        <v>41</v>
      </c>
      <c r="Q13" s="7"/>
      <c r="R13" s="31"/>
      <c r="S13" s="48">
        <f>I10</f>
        <v>8.5000000000000006E-2</v>
      </c>
      <c r="T13" s="49">
        <f>S13</f>
        <v>8.5000000000000006E-2</v>
      </c>
      <c r="U13" s="50">
        <f>IF(U11&lt;&gt;"",S13,"")</f>
        <v>8.5000000000000006E-2</v>
      </c>
      <c r="V13" s="48" t="str">
        <f>IF(V12="","",S13)</f>
        <v/>
      </c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C14" s="7" t="s">
        <v>42</v>
      </c>
      <c r="D14" s="7"/>
      <c r="E14" s="7"/>
      <c r="F14" s="7"/>
      <c r="G14" s="7"/>
      <c r="J14" s="9"/>
      <c r="K14" s="9"/>
      <c r="L14" s="9"/>
      <c r="M14" s="9"/>
      <c r="N14" s="8" t="s">
        <v>8</v>
      </c>
      <c r="O14" s="51" t="s">
        <v>43</v>
      </c>
      <c r="P14" s="20" t="s">
        <v>44</v>
      </c>
      <c r="Q14" s="20"/>
      <c r="R14" s="20"/>
      <c r="S14" s="52">
        <f>IFERROR(S12*S13,"")</f>
        <v>244.8</v>
      </c>
      <c r="T14" s="53">
        <f>IFERROR(T12*T13,"")</f>
        <v>244.8</v>
      </c>
      <c r="U14" s="54">
        <f>IFERROR(U12*U13,"")</f>
        <v>244.8</v>
      </c>
      <c r="V14" s="19" t="str">
        <f>IFERROR(V12*V13,"")</f>
        <v/>
      </c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7"/>
      <c r="D15" s="7"/>
      <c r="E15" s="7"/>
      <c r="F15" s="7"/>
      <c r="G15" s="7"/>
      <c r="K15" s="9"/>
      <c r="L15" s="9"/>
      <c r="M15" s="9"/>
      <c r="N15" s="8" t="s">
        <v>8</v>
      </c>
      <c r="O15" s="45" t="s">
        <v>45</v>
      </c>
      <c r="P15" s="7" t="s">
        <v>46</v>
      </c>
      <c r="Q15" s="7"/>
      <c r="R15" s="31"/>
      <c r="S15" s="55">
        <v>1</v>
      </c>
      <c r="T15" s="56">
        <v>2</v>
      </c>
      <c r="U15" s="57">
        <f>IF(U11&lt;&gt;"",3,"")</f>
        <v>3</v>
      </c>
      <c r="V15" s="55" t="str">
        <f>IF(V11&lt;&gt;"",4,"")</f>
        <v/>
      </c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19" t="s">
        <v>47</v>
      </c>
      <c r="D16" s="20"/>
      <c r="E16" s="20"/>
      <c r="F16" s="20"/>
      <c r="G16" s="20"/>
      <c r="H16" s="15"/>
      <c r="I16" s="58">
        <v>3</v>
      </c>
      <c r="K16" s="9"/>
      <c r="L16" s="9"/>
      <c r="M16" s="9"/>
      <c r="N16" s="8" t="s">
        <v>8</v>
      </c>
      <c r="O16" s="45" t="s">
        <v>48</v>
      </c>
      <c r="P16" s="7" t="s">
        <v>49</v>
      </c>
      <c r="Q16" s="7"/>
      <c r="R16" s="31"/>
      <c r="S16" s="48">
        <f>I7+I8</f>
        <v>2.23E-2</v>
      </c>
      <c r="T16" s="49">
        <f>S16</f>
        <v>2.23E-2</v>
      </c>
      <c r="U16" s="50">
        <f>IF(U11&lt;&gt;"",S16,"")</f>
        <v>2.23E-2</v>
      </c>
      <c r="V16" s="48" t="str">
        <f>IF(V15="","",S16)</f>
        <v/>
      </c>
      <c r="W16" s="7"/>
      <c r="X16" s="7"/>
      <c r="Y16" s="7"/>
      <c r="Z16" s="7"/>
      <c r="AA16" s="7"/>
      <c r="AB16" s="8" t="s">
        <v>8</v>
      </c>
      <c r="AC16" s="9"/>
    </row>
    <row r="17" spans="1:29" ht="15" customHeight="1" x14ac:dyDescent="0.25">
      <c r="C17" s="7" t="s">
        <v>50</v>
      </c>
      <c r="D17" s="7"/>
      <c r="E17" s="7"/>
      <c r="F17" s="7"/>
      <c r="G17" s="7"/>
      <c r="H17" s="7"/>
      <c r="I17" s="7"/>
      <c r="K17" s="9"/>
      <c r="L17" s="9"/>
      <c r="M17" s="9"/>
      <c r="N17" s="8" t="s">
        <v>8</v>
      </c>
      <c r="O17" s="59" t="s">
        <v>51</v>
      </c>
      <c r="P17" s="28" t="s">
        <v>52</v>
      </c>
      <c r="Q17" s="28"/>
      <c r="R17" s="28"/>
      <c r="S17" s="60">
        <f>S14/(1+S16)^S15</f>
        <v>239.46004108383059</v>
      </c>
      <c r="T17" s="61">
        <f>T14/(1+T16)^T15</f>
        <v>234.23656566940292</v>
      </c>
      <c r="U17" s="62">
        <f>IFERROR(U14/(1+U16)^U15,"")</f>
        <v>229.12703283713481</v>
      </c>
      <c r="V17" s="63" t="str">
        <f>IFERROR(V14/(1+V16)^V15,"")</f>
        <v/>
      </c>
      <c r="W17" s="7"/>
      <c r="X17" s="7"/>
      <c r="Y17" s="7"/>
      <c r="Z17" s="7"/>
      <c r="AA17" s="7"/>
      <c r="AB17" s="8" t="s">
        <v>8</v>
      </c>
      <c r="AC17" s="9"/>
    </row>
    <row r="18" spans="1:29" ht="15" customHeight="1" x14ac:dyDescent="0.25">
      <c r="C18" s="7"/>
      <c r="D18" s="7"/>
      <c r="E18" s="7"/>
      <c r="F18" s="7"/>
      <c r="G18" s="7"/>
      <c r="H18" s="7"/>
      <c r="I18" s="7"/>
      <c r="K18" s="9"/>
      <c r="L18" s="9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 s="9"/>
    </row>
    <row r="19" spans="1:29" ht="15" customHeight="1" x14ac:dyDescent="0.25">
      <c r="C19" s="7" t="s">
        <v>53</v>
      </c>
      <c r="D19" s="7"/>
      <c r="E19" s="7"/>
      <c r="F19" s="7"/>
      <c r="G19" s="7"/>
      <c r="H19" s="64" t="s">
        <v>54</v>
      </c>
      <c r="I19" s="65" t="s">
        <v>55</v>
      </c>
      <c r="J19" s="7"/>
      <c r="K19" s="9"/>
      <c r="L19" s="9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9"/>
    </row>
    <row r="20" spans="1:29" ht="15" customHeight="1" x14ac:dyDescent="0.25">
      <c r="C20" s="7" t="s">
        <v>56</v>
      </c>
      <c r="D20" s="7"/>
      <c r="E20" s="7"/>
      <c r="F20" s="7"/>
      <c r="G20" s="7"/>
      <c r="H20" s="66">
        <v>0.95</v>
      </c>
      <c r="I20" s="67">
        <v>2100</v>
      </c>
      <c r="J20" s="7"/>
      <c r="K20" s="9"/>
      <c r="L20" s="9"/>
      <c r="M20" s="9"/>
      <c r="N20" s="8" t="s">
        <v>8</v>
      </c>
      <c r="P20" s="68" t="s">
        <v>57</v>
      </c>
      <c r="Q20" s="69"/>
      <c r="R20" s="69"/>
      <c r="S20" s="69"/>
      <c r="T20" s="69"/>
      <c r="U20" s="70">
        <f>SUM(S17:V17)</f>
        <v>702.82363959036832</v>
      </c>
      <c r="V20" s="25" t="s">
        <v>58</v>
      </c>
      <c r="W20" s="7"/>
      <c r="X20" s="7"/>
      <c r="Y20" s="7"/>
      <c r="Z20" s="7"/>
      <c r="AA20" s="7"/>
      <c r="AB20" s="8" t="s">
        <v>8</v>
      </c>
      <c r="AC20" s="9"/>
    </row>
    <row r="21" spans="1:29" ht="15" customHeight="1" x14ac:dyDescent="0.25">
      <c r="C21" s="7" t="s">
        <v>59</v>
      </c>
      <c r="F21" s="7"/>
      <c r="G21" s="7"/>
      <c r="H21" s="66">
        <v>0.99</v>
      </c>
      <c r="I21" s="67">
        <v>2290</v>
      </c>
      <c r="J21" s="7"/>
      <c r="K21" s="9"/>
      <c r="L21" s="9"/>
      <c r="M21" s="9"/>
      <c r="N21" s="8" t="s">
        <v>8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</row>
    <row r="22" spans="1:29" ht="15" customHeight="1" x14ac:dyDescent="0.25">
      <c r="C22" s="7"/>
      <c r="F22" s="7"/>
      <c r="G22" s="7"/>
      <c r="H22" s="66">
        <v>0.995</v>
      </c>
      <c r="I22" s="67">
        <v>2880</v>
      </c>
      <c r="J22" s="7"/>
      <c r="K22" s="9"/>
      <c r="L22" s="9"/>
      <c r="M22" s="9"/>
      <c r="N22" s="8" t="s">
        <v>8</v>
      </c>
      <c r="O22" s="7" t="s">
        <v>60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1:29" ht="15" customHeight="1" x14ac:dyDescent="0.25">
      <c r="C23" s="7"/>
      <c r="F23" s="7"/>
      <c r="G23" s="7"/>
      <c r="H23" s="71">
        <v>0.999</v>
      </c>
      <c r="I23" s="72">
        <v>3600</v>
      </c>
      <c r="J23" s="7"/>
      <c r="K23" s="9"/>
      <c r="L23" s="9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1:29" ht="15" customHeight="1" x14ac:dyDescent="0.25">
      <c r="C24" s="7"/>
      <c r="F24" s="7"/>
      <c r="G24" s="7"/>
      <c r="H24" s="7"/>
      <c r="I24" s="7"/>
      <c r="J24" s="7"/>
      <c r="K24" s="9"/>
      <c r="L24" s="9"/>
      <c r="M24" s="9"/>
      <c r="N24" s="8" t="s">
        <v>8</v>
      </c>
      <c r="O24" s="7"/>
      <c r="P24" s="7" t="s">
        <v>61</v>
      </c>
      <c r="Q24" s="7"/>
      <c r="R24" s="7"/>
      <c r="S24" s="8" t="s">
        <v>10</v>
      </c>
      <c r="T24" s="8">
        <f>E11</f>
        <v>1190</v>
      </c>
      <c r="U24" s="8" t="s">
        <v>62</v>
      </c>
      <c r="V24" s="73">
        <f>U20</f>
        <v>702.82363959036832</v>
      </c>
      <c r="W24" s="8" t="s">
        <v>62</v>
      </c>
      <c r="X24" s="8">
        <f>R5</f>
        <v>2880</v>
      </c>
      <c r="Y24" s="8" t="s">
        <v>10</v>
      </c>
      <c r="Z24" s="74">
        <f>T24+V24+X24</f>
        <v>4772.8236395903677</v>
      </c>
      <c r="AA24" s="7"/>
      <c r="AB24" s="8" t="s">
        <v>8</v>
      </c>
      <c r="AC24" s="9"/>
    </row>
    <row r="25" spans="1:29" ht="15" customHeight="1" x14ac:dyDescent="0.25">
      <c r="C25" s="7"/>
      <c r="F25" s="7"/>
      <c r="G25" s="7"/>
      <c r="H25" s="7"/>
      <c r="I25" s="7"/>
      <c r="J25" s="7"/>
      <c r="K25" s="9"/>
      <c r="L25" s="9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1:29" ht="15" customHeight="1" x14ac:dyDescent="0.25">
      <c r="A26" s="5" t="s">
        <v>9</v>
      </c>
      <c r="C26" s="7" t="s">
        <v>63</v>
      </c>
      <c r="D26" s="7"/>
      <c r="E26" s="7"/>
      <c r="F26" s="7"/>
      <c r="G26" s="7"/>
      <c r="H26" s="7"/>
      <c r="I26" s="7"/>
      <c r="J26" s="7"/>
      <c r="K26" s="9"/>
      <c r="L26" s="9"/>
      <c r="M26" s="9"/>
      <c r="N26" s="8" t="s">
        <v>8</v>
      </c>
      <c r="O26" s="7"/>
      <c r="P26" s="7" t="s">
        <v>64</v>
      </c>
      <c r="Q26" s="7"/>
      <c r="R26" s="7"/>
      <c r="S26" s="8" t="s">
        <v>10</v>
      </c>
      <c r="T26" s="8">
        <f>E11</f>
        <v>1190</v>
      </c>
      <c r="U26" s="8" t="s">
        <v>62</v>
      </c>
      <c r="V26" s="73">
        <f>U20</f>
        <v>702.82363959036832</v>
      </c>
      <c r="W26" s="8" t="s">
        <v>62</v>
      </c>
      <c r="X26" s="8">
        <f>E9</f>
        <v>1910</v>
      </c>
      <c r="Y26" s="8" t="s">
        <v>10</v>
      </c>
      <c r="Z26" s="74">
        <f>T26+V26+X26</f>
        <v>3802.8236395903682</v>
      </c>
      <c r="AA26" s="7"/>
      <c r="AB26" s="8" t="s">
        <v>8</v>
      </c>
      <c r="AC26" s="7"/>
    </row>
    <row r="27" spans="1:29" ht="15" customHeight="1" x14ac:dyDescent="0.25">
      <c r="C27" s="8" t="s">
        <v>65</v>
      </c>
      <c r="D27" s="7" t="s">
        <v>22</v>
      </c>
      <c r="E27" s="7"/>
      <c r="F27" s="7"/>
      <c r="G27" s="7"/>
      <c r="H27" s="7"/>
      <c r="I27" s="7"/>
      <c r="J27" s="7"/>
      <c r="K27" s="9"/>
      <c r="L27" s="9"/>
      <c r="M27" s="9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C27" s="7"/>
    </row>
    <row r="28" spans="1:29" ht="15" customHeight="1" x14ac:dyDescent="0.25">
      <c r="C28" s="8" t="s">
        <v>66</v>
      </c>
      <c r="D28" s="7" t="s">
        <v>32</v>
      </c>
      <c r="E28" s="7"/>
      <c r="F28" s="7"/>
      <c r="G28" s="7"/>
      <c r="H28" s="7"/>
      <c r="I28" s="7"/>
      <c r="J28" s="7"/>
      <c r="K28" s="9"/>
      <c r="L28" s="9"/>
      <c r="M28" s="9"/>
      <c r="N28" s="8" t="s">
        <v>8</v>
      </c>
      <c r="O28" s="7"/>
      <c r="P28" s="75" t="s">
        <v>67</v>
      </c>
      <c r="Q28" s="76"/>
      <c r="R28" s="76"/>
      <c r="S28" s="77" t="s">
        <v>10</v>
      </c>
      <c r="T28" s="78">
        <f>E5</f>
        <v>5500</v>
      </c>
      <c r="U28" s="79" t="s">
        <v>68</v>
      </c>
      <c r="V28" s="7"/>
      <c r="W28" s="7"/>
      <c r="X28" s="7"/>
      <c r="Y28" s="7"/>
      <c r="Z28" s="7"/>
      <c r="AA28" s="7"/>
      <c r="AB28" s="8" t="s">
        <v>8</v>
      </c>
      <c r="AC28" s="7"/>
    </row>
    <row r="29" spans="1:29" ht="15" customHeight="1" x14ac:dyDescent="0.25">
      <c r="C29" s="8" t="s">
        <v>69</v>
      </c>
      <c r="D29" s="7" t="s">
        <v>70</v>
      </c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1:29" ht="15" customHeight="1" x14ac:dyDescent="0.25">
      <c r="C30" s="8" t="s">
        <v>71</v>
      </c>
      <c r="D30" s="7" t="s">
        <v>24</v>
      </c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 t="s">
        <v>72</v>
      </c>
      <c r="P30" s="7"/>
      <c r="Q30" s="7"/>
      <c r="R30" s="80" t="str">
        <f>IF(T28&gt;=Z24,"above SCR level", IF(T28&lt;Z26,"below MCR level","between MCR and SCR level"))</f>
        <v>above SCR level</v>
      </c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1:29" ht="15" customHeight="1" x14ac:dyDescent="0.25"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1:29" ht="15" customHeight="1" x14ac:dyDescent="0.25">
      <c r="J32" s="7"/>
      <c r="K32" s="9"/>
      <c r="L32" s="9"/>
      <c r="M32" s="9"/>
      <c r="N32" s="8" t="s">
        <v>8</v>
      </c>
      <c r="O32" s="7"/>
      <c r="P32" s="81" t="s">
        <v>73</v>
      </c>
      <c r="Q32" s="82"/>
      <c r="R32" s="83" t="str">
        <f>IF(T28&gt;=Z24,"no action", IF(T28&lt;Z26,"company can no longer operate","intervention"))</f>
        <v>no action</v>
      </c>
      <c r="S32" s="82"/>
      <c r="T32" s="82"/>
      <c r="U32" s="84"/>
      <c r="V32" s="25" t="s">
        <v>74</v>
      </c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 t="s">
        <v>75</v>
      </c>
      <c r="P34" s="7"/>
      <c r="Q34" s="8" t="s">
        <v>10</v>
      </c>
      <c r="R34" s="7" t="s">
        <v>76</v>
      </c>
      <c r="S34" s="7"/>
      <c r="T34" s="8" t="s">
        <v>11</v>
      </c>
      <c r="U34" s="8" t="s">
        <v>22</v>
      </c>
      <c r="V34" s="8" t="s">
        <v>11</v>
      </c>
      <c r="W34" s="8" t="s">
        <v>77</v>
      </c>
      <c r="X34" s="8" t="s">
        <v>11</v>
      </c>
      <c r="Y34" s="8" t="s">
        <v>78</v>
      </c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Q35" s="8" t="s">
        <v>10</v>
      </c>
      <c r="R35" s="7">
        <f>E5</f>
        <v>5500</v>
      </c>
      <c r="S35" s="7"/>
      <c r="T35" s="8" t="s">
        <v>11</v>
      </c>
      <c r="U35" s="8">
        <f>R5</f>
        <v>2880</v>
      </c>
      <c r="V35" s="8" t="s">
        <v>11</v>
      </c>
      <c r="W35" s="8">
        <f>U20</f>
        <v>702.82363959036832</v>
      </c>
      <c r="X35" s="8" t="s">
        <v>11</v>
      </c>
      <c r="Y35" s="8">
        <f>E11</f>
        <v>1190</v>
      </c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85" t="s">
        <v>24</v>
      </c>
      <c r="Q36" s="8" t="s">
        <v>10</v>
      </c>
      <c r="R36" s="86">
        <f>R35-U35-W35-Y35</f>
        <v>727.1763604096318</v>
      </c>
      <c r="S36" s="25" t="s">
        <v>79</v>
      </c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TOC</vt:lpstr>
      <vt:lpstr>Problem 1</vt:lpstr>
      <vt:lpstr>Problem 2</vt:lpstr>
      <vt:lpstr>Problem 3</vt:lpstr>
      <vt:lpstr>Problem 4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2021-07-11T14:29:33Z</dcterms:modified>
</cp:coreProperties>
</file>