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" sheetId="7" r:id="rId2"/>
    <sheet name="Provisio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5" l="1"/>
  <c r="W10" i="5"/>
  <c r="T10" i="5"/>
  <c r="R10" i="5"/>
  <c r="V13" i="5" s="1"/>
  <c r="S2" i="5"/>
  <c r="R11" i="5" l="1"/>
  <c r="Q2" i="5" s="1"/>
  <c r="Q4" i="5" s="1"/>
  <c r="O24" i="7" l="1"/>
  <c r="O25" i="7" s="1"/>
  <c r="O26" i="7" s="1"/>
  <c r="O27" i="7" s="1"/>
  <c r="O28" i="7" s="1"/>
  <c r="O29" i="7" s="1"/>
  <c r="O30" i="7" s="1"/>
  <c r="O31" i="7" s="1"/>
  <c r="O23" i="7"/>
  <c r="C23" i="7"/>
  <c r="C24" i="7" s="1"/>
  <c r="C25" i="7" s="1"/>
  <c r="C26" i="7" s="1"/>
  <c r="C27" i="7" s="1"/>
  <c r="C28" i="7" s="1"/>
  <c r="C29" i="7" s="1"/>
  <c r="C30" i="7" s="1"/>
  <c r="C31" i="7" s="1"/>
  <c r="O13" i="7"/>
  <c r="O14" i="7" s="1"/>
  <c r="O15" i="7" s="1"/>
  <c r="O16" i="7" s="1"/>
  <c r="O17" i="7" s="1"/>
  <c r="O18" i="7" s="1"/>
  <c r="C13" i="7"/>
  <c r="C14" i="7" s="1"/>
  <c r="C15" i="7" s="1"/>
  <c r="C16" i="7" s="1"/>
  <c r="C17" i="7" s="1"/>
  <c r="C18" i="7" s="1"/>
  <c r="V27" i="7"/>
  <c r="W27" i="7" l="1"/>
  <c r="X27" i="7" s="1"/>
  <c r="V13" i="7"/>
  <c r="X13" i="7" s="1"/>
  <c r="V16" i="7"/>
  <c r="X16" i="7" s="1"/>
  <c r="V23" i="7"/>
  <c r="V26" i="7"/>
  <c r="V28" i="7"/>
  <c r="V12" i="7"/>
  <c r="V14" i="7"/>
  <c r="V17" i="7"/>
  <c r="W23" i="7"/>
  <c r="V15" i="7"/>
  <c r="X15" i="7" s="1"/>
  <c r="V25" i="7"/>
  <c r="X25" i="7" s="1"/>
  <c r="W22" i="7"/>
  <c r="V24" i="7"/>
  <c r="X24" i="7" s="1"/>
  <c r="AE3" i="5"/>
  <c r="AD21" i="7"/>
  <c r="AD20" i="7"/>
  <c r="AD19" i="7"/>
  <c r="AD18" i="7"/>
  <c r="AD17" i="7"/>
  <c r="AD16" i="7"/>
  <c r="AD15" i="7"/>
  <c r="AD14" i="7"/>
  <c r="AD11" i="7"/>
  <c r="AD10" i="7"/>
  <c r="AD5" i="7"/>
  <c r="X23" i="5" l="1"/>
  <c r="X12" i="7"/>
  <c r="V18" i="7"/>
  <c r="W28" i="7"/>
  <c r="X28" i="7" s="1"/>
  <c r="V22" i="7"/>
  <c r="W26" i="7"/>
  <c r="X26" i="7" s="1"/>
  <c r="W14" i="7"/>
  <c r="T47" i="7" s="1"/>
  <c r="X23" i="7"/>
  <c r="AF3" i="5"/>
  <c r="V40" i="5" l="1"/>
  <c r="X31" i="5"/>
  <c r="Z40" i="5" s="1"/>
  <c r="P47" i="7"/>
  <c r="P48" i="7" s="1"/>
  <c r="W17" i="7" s="1"/>
  <c r="X17" i="7" s="1"/>
  <c r="X14" i="7"/>
  <c r="T40" i="5"/>
  <c r="X32" i="5"/>
  <c r="X42" i="5" s="1"/>
  <c r="V23" i="5"/>
  <c r="V31" i="7"/>
  <c r="X22" i="7"/>
  <c r="X29" i="7" s="1"/>
  <c r="V29" i="7"/>
  <c r="V30" i="7" s="1"/>
  <c r="AF5" i="7"/>
  <c r="AG5" i="7" s="1"/>
  <c r="AF11" i="7"/>
  <c r="AG11" i="7" s="1"/>
  <c r="AF10" i="7"/>
  <c r="AG10" i="7" s="1"/>
  <c r="X18" i="7" l="1"/>
  <c r="X30" i="7" s="1"/>
  <c r="V31" i="5"/>
  <c r="S23" i="5"/>
  <c r="S24" i="5" s="1"/>
  <c r="X31" i="7" l="1"/>
  <c r="U26" i="5"/>
  <c r="S32" i="5"/>
  <c r="X40" i="5"/>
  <c r="S42" i="5" s="1"/>
  <c r="Z26" i="5" l="1"/>
</calcChain>
</file>

<file path=xl/sharedStrings.xml><?xml version="1.0" encoding="utf-8"?>
<sst xmlns="http://schemas.openxmlformats.org/spreadsheetml/2006/main" count="498" uniqueCount="147">
  <si>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</si>
  <si>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</si>
  <si>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</si>
  <si>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</si>
  <si>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</si>
  <si>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</si>
  <si>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</si>
  <si>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</si>
  <si>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</si>
  <si>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</si>
  <si>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</si>
  <si>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</si>
  <si>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=</t>
  </si>
  <si>
    <t>+</t>
  </si>
  <si>
    <t>C</t>
  </si>
  <si>
    <t>Problem Creation</t>
  </si>
  <si>
    <t>check</t>
  </si>
  <si>
    <t>LR:</t>
  </si>
  <si>
    <t>LAE:</t>
  </si>
  <si>
    <t>TOTAL</t>
  </si>
  <si>
    <t>-</t>
  </si>
  <si>
    <t>other:</t>
  </si>
  <si>
    <t>base factors</t>
  </si>
  <si>
    <t>provision for reinsurance</t>
  </si>
  <si>
    <t>P</t>
  </si>
  <si>
    <t>Exam 6U: Schedule F</t>
  </si>
  <si>
    <t>Provision for Reinsurance</t>
  </si>
  <si>
    <t>Restate</t>
  </si>
  <si>
    <t>Provision</t>
  </si>
  <si>
    <t>Odomirok - Chapter 14</t>
  </si>
  <si>
    <t>2017.Fall #14</t>
  </si>
  <si>
    <t>Restating the Balance Sheet</t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</si>
  <si>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loss &amp; LAE reserves (Schedule P, Part 1 Summ., Cols 14+16+18+20+22)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</si>
  <si>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</si>
  <si>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r>
      <t xml:space="preserve">The numeric labels for these items in the table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correspond to the labels</t>
    </r>
  </si>
  <si>
    <r>
      <rPr>
        <b/>
        <sz val="11"/>
        <color rgb="FF0070C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unearned premium reserves (Schedule F, Part 3, Column 13)</t>
    </r>
  </si>
  <si>
    <r>
      <t xml:space="preserve">in the annual statement. </t>
    </r>
    <r>
      <rPr>
        <i/>
        <sz val="11"/>
        <color theme="1"/>
        <rFont val="Calibri"/>
        <family val="2"/>
        <scheme val="minor"/>
      </rPr>
      <t>(See below table for more information)</t>
    </r>
  </si>
  <si>
    <r>
      <rPr>
        <b/>
        <sz val="11"/>
        <rFont val="Calibri"/>
        <family val="2"/>
        <scheme val="minor"/>
      </rPr>
      <t>Schedule F, Part 6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(This was formerly labelled as Schedule F, Part 9)</t>
    </r>
  </si>
  <si>
    <t>==&gt;</t>
  </si>
  <si>
    <t>Answers are highlighted in:</t>
  </si>
  <si>
    <t>green</t>
  </si>
  <si>
    <t xml:space="preserve">net of </t>
  </si>
  <si>
    <t>gross of</t>
  </si>
  <si>
    <t>Assets</t>
  </si>
  <si>
    <t>ceded</t>
  </si>
  <si>
    <t>Adj.</t>
  </si>
  <si>
    <t>cash &amp; invested assets</t>
  </si>
  <si>
    <t>premiums &amp; considerations</t>
  </si>
  <si>
    <t>reinsurance recoverables on loss &amp; LAE payments</t>
  </si>
  <si>
    <t xml:space="preserve"> &lt;== reversal</t>
  </si>
  <si>
    <t>funds held by OR deposited with reinsured companies</t>
  </si>
  <si>
    <t>other assets</t>
  </si>
  <si>
    <t>net recoverable from reinsurers</t>
  </si>
  <si>
    <t xml:space="preserve"> &lt;== balances liabilites</t>
  </si>
  <si>
    <r>
      <t xml:space="preserve">TOTAL ASSETS </t>
    </r>
    <r>
      <rPr>
        <i/>
        <sz val="11"/>
        <color theme="1"/>
        <rFont val="Calibri"/>
        <family val="2"/>
        <scheme val="minor"/>
      </rPr>
      <t>(net &amp; gross totals may be different)</t>
    </r>
  </si>
  <si>
    <t>Liabilities</t>
  </si>
  <si>
    <t>losses &amp; LAE</t>
  </si>
  <si>
    <t xml:space="preserve"> &lt;== Sched P ceded</t>
  </si>
  <si>
    <t>unearned premiums</t>
  </si>
  <si>
    <t xml:space="preserve"> &lt;== Sched F ceded</t>
  </si>
  <si>
    <t>advance premiums</t>
  </si>
  <si>
    <t>dividends declared &amp; unpaid</t>
  </si>
  <si>
    <t>ceded reinsurance premiums payable</t>
  </si>
  <si>
    <t>funds held by company under reinsurance treaties</t>
  </si>
  <si>
    <t>TOTAL LIABILITIES</t>
  </si>
  <si>
    <r>
      <t xml:space="preserve">TOTAL LIABILITIES </t>
    </r>
    <r>
      <rPr>
        <i/>
        <sz val="11"/>
        <color theme="1"/>
        <rFont val="Calibri"/>
        <family val="2"/>
        <scheme val="minor"/>
      </rPr>
      <t>(net &amp; gross totals may be different)</t>
    </r>
  </si>
  <si>
    <t>SURPLUS</t>
  </si>
  <si>
    <r>
      <t xml:space="preserve">SURPLUS </t>
    </r>
    <r>
      <rPr>
        <i/>
        <sz val="11"/>
        <color theme="1"/>
        <rFont val="Calibri"/>
        <family val="2"/>
        <scheme val="minor"/>
      </rPr>
      <t>(</t>
    </r>
    <r>
      <rPr>
        <i/>
        <u/>
        <sz val="11"/>
        <color theme="1"/>
        <rFont val="Calibri"/>
        <family val="2"/>
        <scheme val="minor"/>
      </rPr>
      <t>no change</t>
    </r>
    <r>
      <rPr>
        <i/>
        <sz val="11"/>
        <color theme="1"/>
        <rFont val="Calibri"/>
        <family val="2"/>
        <scheme val="minor"/>
      </rPr>
      <t xml:space="preserve"> to surplus)</t>
    </r>
  </si>
  <si>
    <r>
      <t xml:space="preserve">TOTAL ASSETS </t>
    </r>
    <r>
      <rPr>
        <i/>
        <sz val="11"/>
        <color theme="1"/>
        <rFont val="Calibri"/>
        <family val="2"/>
        <scheme val="minor"/>
      </rPr>
      <t>(from above)</t>
    </r>
  </si>
  <si>
    <t>Restate the balance sheet to a gross of ceded basis</t>
  </si>
  <si>
    <t>gross of ceded</t>
  </si>
  <si>
    <t>(net of ceded) + (adjustment)</t>
  </si>
  <si>
    <t>items 3,12,13,14:</t>
  </si>
  <si>
    <t xml:space="preserve">    - simple reversals of the given ceded amounts.</t>
  </si>
  <si>
    <t>items 8,9:</t>
  </si>
  <si>
    <t xml:space="preserve">    - add the ceded amounts from Schedules P &amp; F back into the corresponding net amounts</t>
  </si>
  <si>
    <t>item 6:</t>
  </si>
  <si>
    <r>
      <t xml:space="preserve">    - this is a </t>
    </r>
    <r>
      <rPr>
        <u/>
        <sz val="11"/>
        <color theme="1"/>
        <rFont val="Calibri"/>
        <family val="2"/>
        <scheme val="minor"/>
      </rPr>
      <t>balancing item</t>
    </r>
    <r>
      <rPr>
        <sz val="11"/>
        <color theme="1"/>
        <rFont val="Calibri"/>
        <family val="2"/>
        <scheme val="minor"/>
      </rPr>
      <t xml:space="preserve"> that forces the total asset adjustments to </t>
    </r>
    <r>
      <rPr>
        <u/>
        <sz val="11"/>
        <color theme="1"/>
        <rFont val="Calibri"/>
        <family val="2"/>
        <scheme val="minor"/>
      </rPr>
      <t>equal</t>
    </r>
    <r>
      <rPr>
        <sz val="11"/>
        <color theme="1"/>
        <rFont val="Calibri"/>
        <family val="2"/>
        <scheme val="minor"/>
      </rPr>
      <t xml:space="preserve"> the total liabilitiy adjustments</t>
    </r>
  </si>
  <si>
    <t>item 6 adjustment</t>
  </si>
  <si>
    <t>(total liability adjustments)</t>
  </si>
  <si>
    <t>(adjustment to reinsurance recoverables on loss &amp; LAE payments)</t>
  </si>
  <si>
    <t>Odomirok.14-F</t>
  </si>
  <si>
    <t>RP</t>
  </si>
  <si>
    <t>RP(A)</t>
  </si>
  <si>
    <t>RP(B)</t>
  </si>
  <si>
    <t>2017.Spring #14</t>
  </si>
  <si>
    <t>Schedule F provision for reinsurance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</si>
  <si>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</si>
  <si>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An insurer has only 2 reinsurers with data as follows:</t>
  </si>
  <si>
    <t>unauthorized reinsurer A</t>
  </si>
  <si>
    <t>unauthorized</t>
  </si>
  <si>
    <t>authorized</t>
  </si>
  <si>
    <t>recoverables NOT in dispute</t>
  </si>
  <si>
    <t>reinsurer A</t>
  </si>
  <si>
    <t>reinsurer B</t>
  </si>
  <si>
    <t>T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</si>
  <si>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</si>
  <si>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total reinsurance recoverable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</si>
  <si>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</si>
  <si>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</si>
  <si>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</si>
  <si>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</si>
  <si>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</si>
  <si>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</si>
  <si>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</si>
  <si>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n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</si>
  <si>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t>recoverable on paid loss &amp; LAE &gt; 90 days past due</t>
  </si>
  <si>
    <t>recoverable on paid loss &amp; LAE &gt; 120 days past due</t>
  </si>
  <si>
    <t>recoverables in dispute</t>
  </si>
  <si>
    <r>
      <t>T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sz val="11"/>
        <color rgb="FF0070C0"/>
        <rFont val="Calibri"/>
        <family val="2"/>
        <scheme val="minor"/>
      </rPr>
      <t xml:space="preserve"> ==&gt;  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</si>
  <si>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</si>
  <si>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>P</t>
    </r>
    <r>
      <rPr>
        <b/>
        <vertAlign val="superscript"/>
        <sz val="11"/>
        <color rgb="FF0070C0"/>
        <rFont val="Calibri"/>
        <family val="2"/>
        <scheme val="minor"/>
      </rPr>
      <t>d</t>
    </r>
    <r>
      <rPr>
        <b/>
        <vertAlign val="subscript"/>
        <sz val="11"/>
        <color rgb="FF0070C0"/>
        <rFont val="Calibri"/>
        <family val="2"/>
        <scheme val="minor"/>
      </rPr>
      <t>90</t>
    </r>
    <r>
      <rPr>
        <b/>
        <sz val="11"/>
        <color rgb="FF0070C0"/>
        <rFont val="Calibri"/>
        <family val="2"/>
        <scheme val="minor"/>
      </rPr>
      <t xml:space="preserve"> ==&gt; 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</si>
  <si>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</si>
  <si>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</si>
  <si>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other junk you need for the calculation</t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</si>
  <si>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</si>
  <si>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</si>
  <si>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</si>
  <si>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</si>
  <si>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</si>
  <si>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Recvd ==&gt;</t>
  </si>
  <si>
    <t>amount received prior 90 days</t>
  </si>
  <si>
    <t>part of C ==&gt;</t>
  </si>
  <si>
    <t>letters of credit (LOC)</t>
  </si>
  <si>
    <t>ceded balances payable</t>
  </si>
  <si>
    <t>other amounts due reinsurers</t>
  </si>
  <si>
    <t>slow-paying threshold is 20% so this reinsurer is</t>
  </si>
  <si>
    <t>Notation</t>
  </si>
  <si>
    <t>Reinsurance Provision</t>
  </si>
  <si>
    <t>&lt;== this is what we want to calculate</t>
  </si>
  <si>
    <t>if reinsurer IS NOT slow-paying:</t>
  </si>
  <si>
    <r>
      <t xml:space="preserve">Total Recoverable </t>
    </r>
    <r>
      <rPr>
        <i/>
        <sz val="11"/>
        <color theme="1"/>
        <rFont val="Calibri"/>
        <family val="2"/>
        <scheme val="minor"/>
      </rPr>
      <t>(includes amounts NOT IN dispute &amp; amounts IN dispute)</t>
    </r>
  </si>
  <si>
    <t>Paid Recoverable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</si>
  <si>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</si>
  <si>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r>
      <t xml:space="preserve">Collateral </t>
    </r>
    <r>
      <rPr>
        <i/>
        <sz val="11"/>
        <color theme="1"/>
        <rFont val="Calibri"/>
        <family val="2"/>
        <scheme val="minor"/>
      </rPr>
      <t>(or Offsets to RP)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</si>
  <si>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</si>
  <si>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means the amount IS in disupte</t>
    </r>
  </si>
  <si>
    <t>if reinsurer IS slow-paying:</t>
  </si>
  <si>
    <r>
      <t xml:space="preserve">A subscript of 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 xml:space="preserve"> means the amount is PAST 90 DAYS due</t>
    </r>
  </si>
  <si>
    <t xml:space="preserve">x  </t>
  </si>
  <si>
    <t>max(</t>
  </si>
  <si>
    <r>
      <t>C</t>
    </r>
    <r>
      <rPr>
        <vertAlign val="subscript"/>
        <sz val="11"/>
        <color theme="1"/>
        <rFont val="Calibri"/>
        <family val="2"/>
        <scheme val="minor"/>
      </rPr>
      <t>s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</si>
  <si>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secured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</si>
  <si>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</si>
  <si>
    <r>
      <t xml:space="preserve">Collateral that is </t>
    </r>
    <r>
      <rPr>
        <b/>
        <sz val="11"/>
        <color theme="1"/>
        <rFont val="Calibri"/>
        <family val="2"/>
        <scheme val="minor"/>
      </rPr>
      <t>unsecured</t>
    </r>
  </si>
  <si>
    <t>+    20%    x    (</t>
  </si>
  <si>
    <r>
      <t xml:space="preserve">REMEMBER:     RP(A)  is 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 by  T 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</si>
</sst>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vertAlign val="superscript"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17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9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14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8" fillId="0" borderId="0" xfId="0" applyFont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14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14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10" fontId="6" fillId="4" borderId="15" xfId="3" applyNumberFormat="1" applyBorder="1"/>
    <xf numFmtId="10" fontId="6" fillId="4" borderId="13" xfId="3" applyNumberFormat="1" applyBorder="1"/>
    <xf numFmtId="10" fontId="6" fillId="4" borderId="14" xfId="3" applyNumberFormat="1" applyBorder="1"/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3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1" xfId="0" applyNumberFormat="1" applyFill="1" applyBorder="1"/>
    <xf numFmtId="3" fontId="8" fillId="0" borderId="1" xfId="0" applyNumberFormat="1" applyFont="1" applyBorder="1"/>
    <xf numFmtId="3" fontId="8" fillId="0" borderId="0" xfId="0" applyNumberFormat="1" applyFont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0" fillId="0" borderId="0" xfId="0" applyNumberFormat="1" applyFont="1"/>
    <xf numFmtId="0" fontId="1" fillId="0" borderId="0" xfId="0" quotePrefix="1" applyFont="1" applyAlignment="1">
      <alignment horizontal="center"/>
    </xf>
    <xf numFmtId="0" fontId="0" fillId="8" borderId="0" xfId="0" applyFont="1" applyFill="1" applyAlignment="1">
      <alignment horizontal="center"/>
    </xf>
    <xf numFmtId="0" fontId="0" fillId="0" borderId="15" xfId="0" applyFont="1" applyBorder="1"/>
    <xf numFmtId="3" fontId="0" fillId="0" borderId="4" xfId="0" applyNumberFormat="1" applyBorder="1"/>
    <xf numFmtId="3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0" fillId="0" borderId="6" xfId="0" applyNumberFormat="1" applyBorder="1"/>
    <xf numFmtId="3" fontId="1" fillId="0" borderId="6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7" xfId="0" applyNumberFormat="1" applyBorder="1"/>
    <xf numFmtId="3" fontId="0" fillId="0" borderId="7" xfId="0" applyNumberFormat="1" applyFill="1" applyBorder="1"/>
    <xf numFmtId="3" fontId="0" fillId="0" borderId="2" xfId="0" applyNumberFormat="1" applyBorder="1"/>
    <xf numFmtId="3" fontId="0" fillId="8" borderId="15" xfId="0" applyNumberFormat="1" applyFill="1" applyBorder="1"/>
    <xf numFmtId="3" fontId="0" fillId="0" borderId="0" xfId="0" applyNumberFormat="1" applyAlignment="1">
      <alignment horizontal="left"/>
    </xf>
    <xf numFmtId="3" fontId="0" fillId="0" borderId="8" xfId="0" applyNumberFormat="1" applyBorder="1"/>
    <xf numFmtId="3" fontId="0" fillId="8" borderId="13" xfId="0" applyNumberFormat="1" applyFill="1" applyBorder="1"/>
    <xf numFmtId="3" fontId="0" fillId="0" borderId="14" xfId="0" applyNumberFormat="1" applyBorder="1" applyAlignment="1">
      <alignment horizontal="center"/>
    </xf>
    <xf numFmtId="3" fontId="10" fillId="0" borderId="1" xfId="0" applyNumberFormat="1" applyFont="1" applyBorder="1"/>
    <xf numFmtId="3" fontId="10" fillId="0" borderId="6" xfId="0" applyNumberFormat="1" applyFont="1" applyBorder="1"/>
    <xf numFmtId="3" fontId="10" fillId="3" borderId="6" xfId="0" applyNumberFormat="1" applyFont="1" applyFill="1" applyBorder="1"/>
    <xf numFmtId="3" fontId="10" fillId="0" borderId="14" xfId="0" applyNumberFormat="1" applyFont="1" applyBorder="1" applyAlignment="1">
      <alignment horizontal="center"/>
    </xf>
    <xf numFmtId="3" fontId="8" fillId="9" borderId="6" xfId="0" applyNumberFormat="1" applyFont="1" applyFill="1" applyBorder="1"/>
    <xf numFmtId="3" fontId="0" fillId="9" borderId="5" xfId="0" applyNumberFormat="1" applyFill="1" applyBorder="1"/>
    <xf numFmtId="3" fontId="0" fillId="8" borderId="14" xfId="0" applyNumberFormat="1" applyFill="1" applyBorder="1"/>
    <xf numFmtId="3" fontId="9" fillId="0" borderId="0" xfId="0" applyNumberFormat="1" applyFont="1" applyAlignment="1">
      <alignment horizontal="left"/>
    </xf>
    <xf numFmtId="3" fontId="10" fillId="0" borderId="0" xfId="0" applyNumberFormat="1" applyFont="1" applyBorder="1"/>
    <xf numFmtId="3" fontId="10" fillId="0" borderId="7" xfId="0" applyNumberFormat="1" applyFont="1" applyBorder="1"/>
    <xf numFmtId="3" fontId="10" fillId="3" borderId="7" xfId="0" applyNumberFormat="1" applyFont="1" applyFill="1" applyBorder="1"/>
    <xf numFmtId="3" fontId="10" fillId="0" borderId="13" xfId="0" applyNumberFormat="1" applyFont="1" applyBorder="1" applyAlignment="1">
      <alignment horizontal="center"/>
    </xf>
    <xf numFmtId="3" fontId="10" fillId="0" borderId="7" xfId="0" applyNumberFormat="1" applyFont="1" applyFill="1" applyBorder="1"/>
    <xf numFmtId="3" fontId="8" fillId="0" borderId="0" xfId="0" applyNumberFormat="1" applyFont="1" applyBorder="1"/>
    <xf numFmtId="3" fontId="8" fillId="0" borderId="7" xfId="0" applyNumberFormat="1" applyFont="1" applyFill="1" applyBorder="1"/>
    <xf numFmtId="3" fontId="0" fillId="10" borderId="5" xfId="0" applyNumberFormat="1" applyFill="1" applyBorder="1"/>
    <xf numFmtId="3" fontId="12" fillId="0" borderId="0" xfId="0" applyNumberFormat="1" applyFont="1" applyAlignment="1">
      <alignment horizontal="left"/>
    </xf>
    <xf numFmtId="3" fontId="1" fillId="0" borderId="12" xfId="0" applyNumberFormat="1" applyFont="1" applyBorder="1" applyAlignment="1">
      <alignment horizontal="center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1" xfId="0" applyNumberFormat="1" applyFont="1" applyFill="1" applyBorder="1"/>
    <xf numFmtId="3" fontId="0" fillId="0" borderId="5" xfId="0" applyNumberFormat="1" applyBorder="1"/>
    <xf numFmtId="3" fontId="1" fillId="8" borderId="14" xfId="0" applyNumberFormat="1" applyFont="1" applyFill="1" applyBorder="1"/>
    <xf numFmtId="3" fontId="0" fillId="0" borderId="0" xfId="0" applyNumberFormat="1" applyFill="1"/>
    <xf numFmtId="0" fontId="10" fillId="0" borderId="3" xfId="0" applyFont="1" applyBorder="1"/>
    <xf numFmtId="3" fontId="10" fillId="0" borderId="3" xfId="0" applyNumberFormat="1" applyFont="1" applyBorder="1"/>
    <xf numFmtId="3" fontId="10" fillId="0" borderId="4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left"/>
    </xf>
    <xf numFmtId="3" fontId="13" fillId="0" borderId="6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/>
    <xf numFmtId="3" fontId="8" fillId="11" borderId="7" xfId="0" applyNumberFormat="1" applyFont="1" applyFill="1" applyBorder="1"/>
    <xf numFmtId="3" fontId="0" fillId="11" borderId="8" xfId="0" applyNumberFormat="1" applyFill="1" applyBorder="1"/>
    <xf numFmtId="3" fontId="0" fillId="11" borderId="5" xfId="0" applyNumberFormat="1" applyFill="1" applyBorder="1"/>
    <xf numFmtId="3" fontId="0" fillId="0" borderId="15" xfId="0" applyNumberForma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Fill="1" applyBorder="1"/>
    <xf numFmtId="3" fontId="1" fillId="8" borderId="13" xfId="0" applyNumberFormat="1" applyFont="1" applyFill="1" applyBorder="1"/>
    <xf numFmtId="3" fontId="1" fillId="0" borderId="0" xfId="0" applyNumberFormat="1" applyFont="1" applyBorder="1"/>
    <xf numFmtId="3" fontId="1" fillId="0" borderId="7" xfId="0" applyNumberFormat="1" applyFont="1" applyFill="1" applyBorder="1"/>
    <xf numFmtId="3" fontId="1" fillId="0" borderId="6" xfId="0" applyNumberFormat="1" applyFont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/>
    <xf numFmtId="3" fontId="0" fillId="0" borderId="0" xfId="0" quotePrefix="1" applyNumberFormat="1" applyFont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10" borderId="0" xfId="0" applyNumberFormat="1" applyFont="1" applyFill="1" applyAlignment="1">
      <alignment horizontal="left"/>
    </xf>
    <xf numFmtId="3" fontId="0" fillId="0" borderId="0" xfId="0" quotePrefix="1" applyNumberFormat="1" applyAlignment="1">
      <alignment horizontal="center"/>
    </xf>
    <xf numFmtId="3" fontId="4" fillId="6" borderId="0" xfId="5" applyNumberFormat="1" applyAlignment="1">
      <alignment horizontal="center"/>
    </xf>
    <xf numFmtId="3" fontId="4" fillId="7" borderId="0" xfId="6" applyNumberFormat="1" applyAlignment="1">
      <alignment horizontal="center"/>
    </xf>
    <xf numFmtId="3" fontId="0" fillId="12" borderId="0" xfId="0" applyNumberFormat="1" applyFont="1" applyFill="1" applyAlignment="1">
      <alignment horizontal="center"/>
    </xf>
    <xf numFmtId="0" fontId="6" fillId="4" borderId="9" xfId="3" applyBorder="1" applyAlignment="1">
      <alignment horizontal="left"/>
    </xf>
    <xf numFmtId="3" fontId="6" fillId="4" borderId="10" xfId="3" quotePrefix="1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19" fillId="0" borderId="5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9" fontId="0" fillId="0" borderId="0" xfId="2" applyFont="1" applyAlignment="1">
      <alignment horizontal="center"/>
    </xf>
    <xf numFmtId="3" fontId="16" fillId="0" borderId="0" xfId="0" applyNumberFormat="1" applyFont="1" applyAlignment="1">
      <alignment horizontal="right"/>
    </xf>
    <xf numFmtId="3" fontId="0" fillId="0" borderId="0" xfId="0" quotePrefix="1" applyNumberFormat="1" applyAlignment="1">
      <alignment horizontal="right"/>
    </xf>
    <xf numFmtId="3" fontId="10" fillId="11" borderId="7" xfId="0" applyNumberFormat="1" applyFont="1" applyFill="1" applyBorder="1"/>
    <xf numFmtId="3" fontId="5" fillId="0" borderId="5" xfId="0" applyNumberFormat="1" applyFont="1" applyBorder="1"/>
    <xf numFmtId="3" fontId="11" fillId="0" borderId="0" xfId="0" applyNumberFormat="1" applyFont="1"/>
    <xf numFmtId="3" fontId="8" fillId="0" borderId="0" xfId="0" applyNumberFormat="1" applyFont="1" applyAlignment="1">
      <alignment horizontal="left"/>
    </xf>
    <xf numFmtId="3" fontId="13" fillId="0" borderId="5" xfId="0" applyNumberFormat="1" applyFont="1" applyBorder="1"/>
    <xf numFmtId="3" fontId="0" fillId="0" borderId="0" xfId="0" applyNumberFormat="1" applyAlignment="1">
      <alignment horizontal="centerContinuous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3" fontId="0" fillId="3" borderId="2" xfId="0" applyNumberFormat="1" applyFill="1" applyBorder="1"/>
    <xf numFmtId="3" fontId="0" fillId="11" borderId="7" xfId="0" applyNumberFormat="1" applyFill="1" applyBorder="1"/>
    <xf numFmtId="0" fontId="16" fillId="0" borderId="0" xfId="0" applyFont="1" applyAlignment="1">
      <alignment horizontal="right"/>
    </xf>
    <xf numFmtId="3" fontId="0" fillId="3" borderId="8" xfId="0" applyNumberFormat="1" applyFill="1" applyBorder="1"/>
    <xf numFmtId="164" fontId="0" fillId="0" borderId="0" xfId="2" applyNumberFormat="1" applyFont="1" applyAlignment="1">
      <alignment horizontal="center"/>
    </xf>
    <xf numFmtId="3" fontId="0" fillId="3" borderId="5" xfId="0" applyNumberFormat="1" applyFill="1" applyBorder="1"/>
    <xf numFmtId="3" fontId="7" fillId="5" borderId="0" xfId="4" applyNumberFormat="1" applyAlignment="1">
      <alignment horizontal="centerContinuous"/>
    </xf>
    <xf numFmtId="3" fontId="8" fillId="0" borderId="0" xfId="0" quotePrefix="1" applyNumberFormat="1" applyFont="1"/>
    <xf numFmtId="3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3" fontId="0" fillId="0" borderId="0" xfId="0" quotePrefix="1" applyNumberFormat="1" applyAlignment="1">
      <alignment horizontal="centerContinuous"/>
    </xf>
    <xf numFmtId="3" fontId="0" fillId="0" borderId="0" xfId="0" applyNumberFormat="1" applyFont="1" applyAlignment="1">
      <alignment horizontal="center" vertical="center"/>
    </xf>
    <xf numFmtId="3" fontId="11" fillId="0" borderId="9" xfId="0" applyNumberFormat="1" applyFont="1" applyBorder="1"/>
    <xf numFmtId="3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3" fontId="8" fillId="0" borderId="11" xfId="0" applyNumberFormat="1" applyFont="1" applyBorder="1" applyAlignment="1">
      <alignment horizontal="left"/>
    </xf>
  </cellXfs>
  <cellStyles count="7">
    <cellStyle name="40% - Accent2" xfId="5" builtinId="35"/>
    <cellStyle name="40% - Accent5" xfId="6" builtinId="47"/>
    <cellStyle name="Good" xfId="3" builtinId="26"/>
    <cellStyle name="Hyperlink" xfId="1" builtinId="8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63" t="s">
        <v>25</v>
      </c>
      <c r="B5" s="163"/>
      <c r="C5" s="163"/>
    </row>
    <row r="6" spans="1:3" ht="21" customHeight="1" x14ac:dyDescent="0.25">
      <c r="A6" s="163"/>
      <c r="B6" s="163"/>
      <c r="C6" s="163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27</v>
      </c>
      <c r="C10" s="2" t="s">
        <v>31</v>
      </c>
    </row>
    <row r="11" spans="1:3" x14ac:dyDescent="0.25">
      <c r="A11" s="10">
        <v>2</v>
      </c>
      <c r="B11" s="11" t="s">
        <v>28</v>
      </c>
      <c r="C11" s="2" t="s">
        <v>26</v>
      </c>
    </row>
    <row r="12" spans="1:3" x14ac:dyDescent="0.25">
      <c r="A12" s="10"/>
      <c r="B12" s="11"/>
    </row>
    <row r="13" spans="1:3" x14ac:dyDescent="0.25">
      <c r="A13" s="10"/>
      <c r="B13" s="11"/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state!A1" display="Restate!A1"/>
    <hyperlink ref="A11" location="Provision!A1" display="Provision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29</v>
      </c>
      <c r="D1" s="19"/>
      <c r="M1" s="14" t="s">
        <v>7</v>
      </c>
      <c r="N1" s="20" t="s">
        <v>8</v>
      </c>
      <c r="AB1" s="20" t="s">
        <v>8</v>
      </c>
      <c r="AC1" s="5" t="s">
        <v>15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5" t="s">
        <v>30</v>
      </c>
      <c r="N2" s="20" t="s">
        <v>8</v>
      </c>
      <c r="O2"/>
      <c r="P2"/>
      <c r="Q2"/>
      <c r="R2"/>
      <c r="S2"/>
      <c r="T2"/>
      <c r="AB2" s="20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31</v>
      </c>
      <c r="N3" s="20" t="s">
        <v>8</v>
      </c>
      <c r="AB3" s="20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 s="9"/>
      <c r="AD4" s="9"/>
      <c r="AF4" s="29" t="s">
        <v>16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8" t="s">
        <v>6</v>
      </c>
      <c r="B5" s="9"/>
      <c r="C5" s="30" t="s">
        <v>32</v>
      </c>
      <c r="D5" s="31"/>
      <c r="E5" s="31"/>
      <c r="F5" s="31"/>
      <c r="G5" s="31"/>
      <c r="H5" s="31"/>
      <c r="I5" s="31"/>
      <c r="J5" s="55">
        <v>880</v>
      </c>
      <c r="K5" s="9"/>
      <c r="L5" s="9"/>
      <c r="M5" s="9"/>
      <c r="N5" s="8" t="s">
        <v>8</v>
      </c>
      <c r="O5" s="9" t="s">
        <v>33</v>
      </c>
      <c r="P5" s="9" t="s">
        <v>34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 t="s">
        <v>8</v>
      </c>
      <c r="AC5" s="32" t="s">
        <v>17</v>
      </c>
      <c r="AD5" s="33">
        <f ca="1">RANDBETWEEN(60,80)/100</f>
        <v>0.75</v>
      </c>
      <c r="AF5" s="34" t="e">
        <f>ROUND(SUM(H7:H8)/H6,3)</f>
        <v>#DIV/0!</v>
      </c>
      <c r="AG5" s="35" t="e">
        <f ca="1">IF(AD5=AF5,"ok","ERROR!")</f>
        <v>#DIV/0!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1"/>
      <c r="B6" s="9"/>
      <c r="C6" s="36" t="s">
        <v>35</v>
      </c>
      <c r="D6" s="37"/>
      <c r="E6" s="37"/>
      <c r="F6" s="37"/>
      <c r="G6" s="37"/>
      <c r="H6" s="37"/>
      <c r="I6" s="37"/>
      <c r="J6" s="56">
        <v>180</v>
      </c>
      <c r="K6" s="9"/>
      <c r="L6" s="9"/>
      <c r="M6" s="9"/>
      <c r="N6" s="8" t="s">
        <v>8</v>
      </c>
      <c r="O6" s="9"/>
      <c r="P6" s="9" t="s">
        <v>36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9"/>
      <c r="B7" s="9"/>
      <c r="J7" s="7"/>
      <c r="K7" s="9"/>
      <c r="L7" s="9"/>
      <c r="M7" s="9"/>
      <c r="N7" s="8" t="s">
        <v>8</v>
      </c>
      <c r="Z7" s="9"/>
      <c r="AA7" s="9"/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9"/>
      <c r="B8" s="9"/>
      <c r="C8" s="57" t="s">
        <v>37</v>
      </c>
      <c r="D8" s="9"/>
      <c r="E8" s="9"/>
      <c r="F8" s="9"/>
      <c r="G8" s="9"/>
      <c r="H8" s="9"/>
      <c r="I8" s="9"/>
      <c r="J8" s="9"/>
      <c r="K8" s="9"/>
      <c r="L8" s="9"/>
      <c r="M8" s="9"/>
      <c r="N8" s="8" t="s">
        <v>8</v>
      </c>
      <c r="O8" s="58" t="s">
        <v>38</v>
      </c>
      <c r="P8" s="6" t="s">
        <v>39</v>
      </c>
      <c r="S8" s="59" t="s">
        <v>40</v>
      </c>
      <c r="Z8" s="9"/>
      <c r="AA8" s="9"/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 t="s">
        <v>8</v>
      </c>
      <c r="Z9" s="9"/>
      <c r="AA9" s="9"/>
      <c r="AB9" s="8" t="s">
        <v>8</v>
      </c>
      <c r="AE9" s="20"/>
      <c r="AF9" s="29" t="s">
        <v>16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60"/>
      <c r="D10" s="31"/>
      <c r="E10" s="27"/>
      <c r="F10" s="27"/>
      <c r="G10" s="27"/>
      <c r="H10" s="27"/>
      <c r="I10" s="61"/>
      <c r="J10" s="62" t="s">
        <v>41</v>
      </c>
      <c r="K10" s="9"/>
      <c r="L10" s="9"/>
      <c r="M10" s="9"/>
      <c r="N10" s="8" t="s">
        <v>8</v>
      </c>
      <c r="O10" s="60"/>
      <c r="P10" s="31"/>
      <c r="Q10" s="27"/>
      <c r="R10" s="27"/>
      <c r="S10" s="27"/>
      <c r="T10" s="27"/>
      <c r="U10" s="61"/>
      <c r="V10" s="62" t="s">
        <v>41</v>
      </c>
      <c r="W10" s="63"/>
      <c r="X10" s="64" t="s">
        <v>42</v>
      </c>
      <c r="Y10" s="9"/>
      <c r="Z10" s="9"/>
      <c r="AA10" s="9"/>
      <c r="AB10" s="8" t="s">
        <v>8</v>
      </c>
      <c r="AC10" s="38" t="s">
        <v>18</v>
      </c>
      <c r="AD10" s="39">
        <f ca="1">RANDBETWEEN(30,60)/1000</f>
        <v>5.6000000000000001E-2</v>
      </c>
      <c r="AF10" s="34" t="e">
        <f>ROUND(E12/H6,3)</f>
        <v>#DIV/0!</v>
      </c>
      <c r="AG10" s="35" t="e">
        <f ca="1">IF(AD10=AF10,"ok","ERROR!")</f>
        <v>#DIV/0!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65"/>
      <c r="D11" s="66" t="s">
        <v>43</v>
      </c>
      <c r="E11" s="25"/>
      <c r="F11" s="25"/>
      <c r="G11" s="25"/>
      <c r="H11" s="25"/>
      <c r="I11" s="67"/>
      <c r="J11" s="68" t="s">
        <v>44</v>
      </c>
      <c r="K11" s="9"/>
      <c r="L11" s="9"/>
      <c r="M11" s="9"/>
      <c r="N11" s="8" t="s">
        <v>8</v>
      </c>
      <c r="O11" s="65"/>
      <c r="P11" s="66" t="s">
        <v>43</v>
      </c>
      <c r="Q11" s="25"/>
      <c r="R11" s="25"/>
      <c r="S11" s="25"/>
      <c r="T11" s="25"/>
      <c r="U11" s="67"/>
      <c r="V11" s="68" t="s">
        <v>44</v>
      </c>
      <c r="W11" s="69" t="s">
        <v>45</v>
      </c>
      <c r="X11" s="65" t="s">
        <v>44</v>
      </c>
      <c r="Y11" s="9"/>
      <c r="Z11" s="9"/>
      <c r="AA11" s="9"/>
      <c r="AB11" s="8" t="s">
        <v>8</v>
      </c>
      <c r="AC11" s="40" t="s">
        <v>21</v>
      </c>
      <c r="AD11" s="41">
        <f ca="1">RANDBETWEEN(50,90)/1000</f>
        <v>5.3999999999999999E-2</v>
      </c>
      <c r="AF11" s="34" t="e">
        <f>ROUND(F12/H6,3)</f>
        <v>#DIV/0!</v>
      </c>
      <c r="AG11" s="35" t="e">
        <f ca="1">IF(AD11=AF11,"ok","ERROR!")</f>
        <v>#DIV/0!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70">
        <v>1</v>
      </c>
      <c r="D12" s="24" t="s">
        <v>46</v>
      </c>
      <c r="E12" s="24"/>
      <c r="F12" s="24"/>
      <c r="G12" s="24"/>
      <c r="H12" s="24"/>
      <c r="I12" s="71"/>
      <c r="J12" s="23">
        <v>2580</v>
      </c>
      <c r="K12" s="9"/>
      <c r="L12" s="9"/>
      <c r="M12" s="9"/>
      <c r="N12" s="8" t="s">
        <v>8</v>
      </c>
      <c r="O12" s="70">
        <v>1</v>
      </c>
      <c r="P12" s="24" t="s">
        <v>46</v>
      </c>
      <c r="Q12" s="24"/>
      <c r="R12" s="24"/>
      <c r="S12" s="24"/>
      <c r="T12" s="24"/>
      <c r="U12" s="71"/>
      <c r="V12" s="72">
        <f t="shared" ref="V12:V17" si="0">J12</f>
        <v>2580</v>
      </c>
      <c r="W12" s="73"/>
      <c r="X12" s="74">
        <f t="shared" ref="X12:X17" si="1">V12+W12</f>
        <v>2580</v>
      </c>
      <c r="Y12" s="75"/>
      <c r="Z12" s="9"/>
      <c r="AA12" s="9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70">
        <f t="shared" ref="C13:C18" si="2">C12+1</f>
        <v>2</v>
      </c>
      <c r="D13" s="24" t="s">
        <v>47</v>
      </c>
      <c r="E13" s="24"/>
      <c r="F13" s="24"/>
      <c r="G13" s="24"/>
      <c r="H13" s="24"/>
      <c r="I13" s="71"/>
      <c r="J13" s="23">
        <v>210</v>
      </c>
      <c r="K13" s="9"/>
      <c r="L13" s="9"/>
      <c r="M13" s="9"/>
      <c r="N13" s="8" t="s">
        <v>8</v>
      </c>
      <c r="O13" s="70">
        <f t="shared" ref="O13:O18" si="3">O12+1</f>
        <v>2</v>
      </c>
      <c r="P13" s="24" t="s">
        <v>47</v>
      </c>
      <c r="Q13" s="24"/>
      <c r="R13" s="24"/>
      <c r="S13" s="24"/>
      <c r="T13" s="24"/>
      <c r="U13" s="71"/>
      <c r="V13" s="72">
        <f t="shared" si="0"/>
        <v>210</v>
      </c>
      <c r="W13" s="76"/>
      <c r="X13" s="77">
        <f t="shared" si="1"/>
        <v>210</v>
      </c>
      <c r="Y13" s="75"/>
      <c r="Z13" s="9"/>
      <c r="AA13" s="9"/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78">
        <f t="shared" si="2"/>
        <v>3</v>
      </c>
      <c r="D14" s="79" t="s">
        <v>48</v>
      </c>
      <c r="E14" s="79"/>
      <c r="F14" s="79"/>
      <c r="G14" s="79"/>
      <c r="H14" s="79"/>
      <c r="I14" s="80"/>
      <c r="J14" s="81">
        <v>100</v>
      </c>
      <c r="K14" s="9"/>
      <c r="L14" s="9"/>
      <c r="M14" s="9"/>
      <c r="N14" s="8" t="s">
        <v>8</v>
      </c>
      <c r="O14" s="82">
        <f t="shared" si="3"/>
        <v>3</v>
      </c>
      <c r="P14" s="53" t="s">
        <v>48</v>
      </c>
      <c r="Q14" s="25"/>
      <c r="R14" s="25"/>
      <c r="S14" s="25"/>
      <c r="T14" s="25"/>
      <c r="U14" s="67"/>
      <c r="V14" s="83">
        <f t="shared" si="0"/>
        <v>100</v>
      </c>
      <c r="W14" s="84">
        <f>-V14</f>
        <v>-100</v>
      </c>
      <c r="X14" s="85">
        <f t="shared" si="1"/>
        <v>0</v>
      </c>
      <c r="Y14" s="86" t="s">
        <v>49</v>
      </c>
      <c r="Z14" s="9"/>
      <c r="AA14" s="9"/>
      <c r="AB14" s="8" t="s">
        <v>8</v>
      </c>
      <c r="AD14" s="42">
        <f ca="1">RANDBETWEEN(5,15)/100</f>
        <v>0.1</v>
      </c>
      <c r="AE14" s="20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70">
        <f t="shared" si="2"/>
        <v>4</v>
      </c>
      <c r="D15" s="87" t="s">
        <v>50</v>
      </c>
      <c r="E15" s="87"/>
      <c r="F15" s="87"/>
      <c r="G15" s="87"/>
      <c r="H15" s="87"/>
      <c r="I15" s="88"/>
      <c r="J15" s="89">
        <v>390</v>
      </c>
      <c r="K15" s="9"/>
      <c r="L15" s="9"/>
      <c r="M15" s="9"/>
      <c r="N15" s="8" t="s">
        <v>8</v>
      </c>
      <c r="O15" s="90">
        <f t="shared" si="3"/>
        <v>4</v>
      </c>
      <c r="P15" s="87" t="s">
        <v>50</v>
      </c>
      <c r="Q15" s="24"/>
      <c r="R15" s="24"/>
      <c r="S15" s="24"/>
      <c r="T15" s="24"/>
      <c r="U15" s="71"/>
      <c r="V15" s="91">
        <f t="shared" si="0"/>
        <v>390</v>
      </c>
      <c r="W15" s="76"/>
      <c r="X15" s="77">
        <f t="shared" si="1"/>
        <v>390</v>
      </c>
      <c r="Y15" s="75"/>
      <c r="Z15" s="9"/>
      <c r="AA15" s="9"/>
      <c r="AB15" s="8" t="s">
        <v>8</v>
      </c>
      <c r="AD15" s="43">
        <f ca="1">RANDBETWEEN(10,20)/10000</f>
        <v>1.2999999999999999E-3</v>
      </c>
      <c r="AE15" s="20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70">
        <f t="shared" si="2"/>
        <v>5</v>
      </c>
      <c r="D16" s="87" t="s">
        <v>51</v>
      </c>
      <c r="E16" s="87"/>
      <c r="F16" s="87"/>
      <c r="G16" s="87"/>
      <c r="H16" s="87"/>
      <c r="I16" s="88"/>
      <c r="J16" s="89">
        <v>50</v>
      </c>
      <c r="K16" s="9"/>
      <c r="L16" s="9"/>
      <c r="M16" s="9"/>
      <c r="N16" s="8" t="s">
        <v>8</v>
      </c>
      <c r="O16" s="90">
        <f t="shared" si="3"/>
        <v>5</v>
      </c>
      <c r="P16" s="24" t="s">
        <v>51</v>
      </c>
      <c r="Q16" s="24"/>
      <c r="R16" s="24"/>
      <c r="S16" s="24"/>
      <c r="T16" s="24"/>
      <c r="U16" s="71"/>
      <c r="V16" s="72">
        <f t="shared" si="0"/>
        <v>50</v>
      </c>
      <c r="W16" s="76"/>
      <c r="X16" s="77">
        <f t="shared" si="1"/>
        <v>50</v>
      </c>
      <c r="Y16" s="75"/>
      <c r="Z16" s="9"/>
      <c r="AA16" s="9"/>
      <c r="AB16" s="8" t="s">
        <v>8</v>
      </c>
      <c r="AD16" s="43">
        <f ca="1">RANDBETWEEN(10,20)/100000</f>
        <v>1.2999999999999999E-4</v>
      </c>
      <c r="AE16" s="20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70">
        <f t="shared" si="2"/>
        <v>6</v>
      </c>
      <c r="D17" s="87" t="s">
        <v>52</v>
      </c>
      <c r="E17" s="87"/>
      <c r="F17" s="87"/>
      <c r="G17" s="87"/>
      <c r="H17" s="87"/>
      <c r="I17" s="88"/>
      <c r="J17" s="89">
        <v>50</v>
      </c>
      <c r="K17" s="9"/>
      <c r="L17" s="9"/>
      <c r="M17" s="9"/>
      <c r="N17" s="8" t="s">
        <v>8</v>
      </c>
      <c r="O17" s="90">
        <f t="shared" si="3"/>
        <v>6</v>
      </c>
      <c r="P17" s="92" t="s">
        <v>52</v>
      </c>
      <c r="Q17" s="24"/>
      <c r="R17" s="24"/>
      <c r="S17" s="24"/>
      <c r="T17" s="24"/>
      <c r="U17" s="71"/>
      <c r="V17" s="93">
        <f t="shared" si="0"/>
        <v>50</v>
      </c>
      <c r="W17" s="94">
        <f>P48</f>
        <v>640</v>
      </c>
      <c r="X17" s="85">
        <f t="shared" si="1"/>
        <v>690</v>
      </c>
      <c r="Y17" s="95" t="s">
        <v>53</v>
      </c>
      <c r="Z17" s="9"/>
      <c r="AA17" s="9"/>
      <c r="AB17" s="8" t="s">
        <v>8</v>
      </c>
      <c r="AD17" s="43">
        <f ca="1">RANDBETWEEN(-20,20)/100000</f>
        <v>6.0000000000000002E-5</v>
      </c>
      <c r="AE17" s="20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96">
        <f t="shared" si="2"/>
        <v>7</v>
      </c>
      <c r="D18" s="97" t="s">
        <v>19</v>
      </c>
      <c r="E18" s="97"/>
      <c r="F18" s="97"/>
      <c r="G18" s="97"/>
      <c r="H18" s="97"/>
      <c r="I18" s="98"/>
      <c r="J18" s="98">
        <v>3380</v>
      </c>
      <c r="K18" s="9"/>
      <c r="L18" s="9"/>
      <c r="M18" s="9"/>
      <c r="N18" s="8" t="s">
        <v>8</v>
      </c>
      <c r="O18" s="96">
        <f t="shared" si="3"/>
        <v>7</v>
      </c>
      <c r="P18" s="99" t="s">
        <v>54</v>
      </c>
      <c r="Q18" s="99"/>
      <c r="R18" s="99"/>
      <c r="S18" s="99"/>
      <c r="T18" s="99"/>
      <c r="U18" s="100"/>
      <c r="V18" s="101">
        <f>SUM(V12:V17)</f>
        <v>3380</v>
      </c>
      <c r="W18" s="102"/>
      <c r="X18" s="103">
        <f>SUM(X12:X17)</f>
        <v>3920</v>
      </c>
      <c r="Y18" s="75"/>
      <c r="Z18" s="9"/>
      <c r="AA18" s="9"/>
      <c r="AB18" s="8" t="s">
        <v>8</v>
      </c>
      <c r="AD18" s="43">
        <f ca="1">RANDBETWEEN(10,20)/100000</f>
        <v>1.6000000000000001E-4</v>
      </c>
      <c r="AE18" s="20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9"/>
      <c r="B19" s="9"/>
      <c r="C19" s="9"/>
      <c r="D19" s="57"/>
      <c r="E19" s="57"/>
      <c r="F19" s="57"/>
      <c r="G19" s="57"/>
      <c r="H19" s="57"/>
      <c r="I19" s="57"/>
      <c r="J19" s="57"/>
      <c r="K19" s="9"/>
      <c r="L19" s="9"/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104"/>
      <c r="W19" s="9"/>
      <c r="X19" s="9"/>
      <c r="Y19" s="75"/>
      <c r="Z19" s="9"/>
      <c r="AA19" s="9"/>
      <c r="AB19" s="8" t="s">
        <v>8</v>
      </c>
      <c r="AD19" s="43">
        <f ca="1">RANDBETWEEN(-20,20)/100000</f>
        <v>0</v>
      </c>
      <c r="AE19" s="20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60"/>
      <c r="D20" s="105"/>
      <c r="E20" s="106"/>
      <c r="F20" s="106"/>
      <c r="G20" s="106"/>
      <c r="H20" s="106"/>
      <c r="I20" s="107"/>
      <c r="J20" s="108" t="s">
        <v>41</v>
      </c>
      <c r="K20" s="9"/>
      <c r="L20" s="9"/>
      <c r="M20" s="9"/>
      <c r="N20" s="8" t="s">
        <v>8</v>
      </c>
      <c r="O20" s="60"/>
      <c r="P20" s="31"/>
      <c r="Q20" s="27"/>
      <c r="R20" s="27"/>
      <c r="S20" s="27"/>
      <c r="T20" s="27"/>
      <c r="U20" s="61"/>
      <c r="V20" s="109" t="s">
        <v>41</v>
      </c>
      <c r="W20" s="63"/>
      <c r="X20" s="64" t="s">
        <v>42</v>
      </c>
      <c r="Y20" s="75"/>
      <c r="Z20" s="9"/>
      <c r="AA20" s="9"/>
      <c r="AB20" s="8" t="s">
        <v>8</v>
      </c>
      <c r="AD20" s="43">
        <f ca="1">RANDBETWEEN(100,200)/100000</f>
        <v>1.7600000000000001E-3</v>
      </c>
      <c r="AE20" s="20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9"/>
      <c r="B21" s="9"/>
      <c r="C21" s="65"/>
      <c r="D21" s="110" t="s">
        <v>55</v>
      </c>
      <c r="E21" s="79"/>
      <c r="F21" s="79"/>
      <c r="G21" s="79"/>
      <c r="H21" s="79"/>
      <c r="I21" s="80"/>
      <c r="J21" s="111" t="s">
        <v>44</v>
      </c>
      <c r="K21" s="9"/>
      <c r="L21" s="9"/>
      <c r="M21" s="9"/>
      <c r="N21" s="8" t="s">
        <v>8</v>
      </c>
      <c r="O21" s="65"/>
      <c r="P21" s="66" t="s">
        <v>55</v>
      </c>
      <c r="Q21" s="25"/>
      <c r="R21" s="25"/>
      <c r="S21" s="25"/>
      <c r="T21" s="25"/>
      <c r="U21" s="67"/>
      <c r="V21" s="112" t="s">
        <v>44</v>
      </c>
      <c r="W21" s="69" t="s">
        <v>45</v>
      </c>
      <c r="X21" s="65" t="s">
        <v>44</v>
      </c>
      <c r="Y21" s="75"/>
      <c r="Z21" s="9"/>
      <c r="AA21" s="9"/>
      <c r="AB21" s="8" t="s">
        <v>8</v>
      </c>
      <c r="AD21" s="44">
        <f ca="1">RANDBETWEEN(100,200)/10000</f>
        <v>1.7500000000000002E-2</v>
      </c>
      <c r="AE21" s="20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A22" s="9"/>
      <c r="B22" s="9"/>
      <c r="C22" s="70">
        <v>8</v>
      </c>
      <c r="D22" s="87" t="s">
        <v>56</v>
      </c>
      <c r="E22" s="87"/>
      <c r="F22" s="87"/>
      <c r="G22" s="87"/>
      <c r="H22" s="87"/>
      <c r="I22" s="88"/>
      <c r="J22" s="89">
        <v>1320</v>
      </c>
      <c r="K22" s="9"/>
      <c r="L22" s="9"/>
      <c r="M22" s="9"/>
      <c r="N22" s="8" t="s">
        <v>8</v>
      </c>
      <c r="O22" s="70">
        <v>8</v>
      </c>
      <c r="P22" s="92" t="s">
        <v>56</v>
      </c>
      <c r="Q22" s="24"/>
      <c r="R22" s="24"/>
      <c r="S22" s="24"/>
      <c r="T22" s="24"/>
      <c r="U22" s="71"/>
      <c r="V22" s="72">
        <f t="shared" ref="V22:V28" si="4">J22</f>
        <v>1320</v>
      </c>
      <c r="W22" s="73">
        <f>J5</f>
        <v>880</v>
      </c>
      <c r="X22" s="74">
        <f t="shared" ref="X22:X28" si="5">V22+W22</f>
        <v>2200</v>
      </c>
      <c r="Y22" s="95" t="s">
        <v>57</v>
      </c>
      <c r="Z22" s="9"/>
      <c r="AA22" s="9"/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A23" s="9"/>
      <c r="B23" s="9"/>
      <c r="C23" s="70">
        <f>C22+1</f>
        <v>9</v>
      </c>
      <c r="D23" s="87" t="s">
        <v>58</v>
      </c>
      <c r="E23" s="87"/>
      <c r="F23" s="87"/>
      <c r="G23" s="87"/>
      <c r="H23" s="87"/>
      <c r="I23" s="88"/>
      <c r="J23" s="89">
        <v>340</v>
      </c>
      <c r="K23" s="9"/>
      <c r="L23" s="9"/>
      <c r="M23" s="9"/>
      <c r="N23" s="8" t="s">
        <v>8</v>
      </c>
      <c r="O23" s="70">
        <f>O22+1</f>
        <v>9</v>
      </c>
      <c r="P23" s="92" t="s">
        <v>58</v>
      </c>
      <c r="Q23" s="24"/>
      <c r="R23" s="24"/>
      <c r="S23" s="24"/>
      <c r="T23" s="24"/>
      <c r="U23" s="71"/>
      <c r="V23" s="72">
        <f t="shared" si="4"/>
        <v>340</v>
      </c>
      <c r="W23" s="76">
        <f>J6</f>
        <v>180</v>
      </c>
      <c r="X23" s="77">
        <f t="shared" si="5"/>
        <v>520</v>
      </c>
      <c r="Y23" s="95" t="s">
        <v>59</v>
      </c>
      <c r="Z23" s="9"/>
      <c r="AA23" s="9"/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A24" s="9"/>
      <c r="B24" s="9"/>
      <c r="C24" s="70">
        <f t="shared" ref="C24:C31" si="6">C23+1</f>
        <v>10</v>
      </c>
      <c r="D24" s="87" t="s">
        <v>60</v>
      </c>
      <c r="E24" s="87"/>
      <c r="F24" s="87"/>
      <c r="G24" s="87"/>
      <c r="H24" s="87"/>
      <c r="I24" s="88"/>
      <c r="J24" s="89">
        <v>50</v>
      </c>
      <c r="K24" s="9"/>
      <c r="L24" s="9"/>
      <c r="M24" s="9"/>
      <c r="N24" s="8" t="s">
        <v>8</v>
      </c>
      <c r="O24" s="70">
        <f t="shared" ref="O24:O31" si="7">O23+1</f>
        <v>10</v>
      </c>
      <c r="P24" s="24" t="s">
        <v>60</v>
      </c>
      <c r="Q24" s="24"/>
      <c r="R24" s="24"/>
      <c r="S24" s="24"/>
      <c r="T24" s="24"/>
      <c r="U24" s="71"/>
      <c r="V24" s="72">
        <f t="shared" si="4"/>
        <v>50</v>
      </c>
      <c r="W24" s="76"/>
      <c r="X24" s="77">
        <f t="shared" si="5"/>
        <v>50</v>
      </c>
      <c r="Y24" s="75"/>
      <c r="Z24" s="9"/>
      <c r="AA24" s="9"/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9"/>
      <c r="B25" s="9"/>
      <c r="C25" s="78">
        <f t="shared" si="6"/>
        <v>11</v>
      </c>
      <c r="D25" s="79" t="s">
        <v>61</v>
      </c>
      <c r="E25" s="79"/>
      <c r="F25" s="79"/>
      <c r="G25" s="79"/>
      <c r="H25" s="79"/>
      <c r="I25" s="80"/>
      <c r="J25" s="81">
        <v>280</v>
      </c>
      <c r="K25" s="9"/>
      <c r="L25" s="9"/>
      <c r="M25" s="9"/>
      <c r="N25" s="8" t="s">
        <v>8</v>
      </c>
      <c r="O25" s="78">
        <f t="shared" si="7"/>
        <v>11</v>
      </c>
      <c r="P25" s="25" t="s">
        <v>61</v>
      </c>
      <c r="Q25" s="25"/>
      <c r="R25" s="25"/>
      <c r="S25" s="25"/>
      <c r="T25" s="25"/>
      <c r="U25" s="67"/>
      <c r="V25" s="113">
        <f t="shared" si="4"/>
        <v>280</v>
      </c>
      <c r="W25" s="102"/>
      <c r="X25" s="85">
        <f t="shared" si="5"/>
        <v>280</v>
      </c>
      <c r="Y25" s="75"/>
      <c r="Z25" s="9"/>
      <c r="AA25" s="9"/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70">
        <f t="shared" si="6"/>
        <v>12</v>
      </c>
      <c r="D26" s="87" t="s">
        <v>62</v>
      </c>
      <c r="E26" s="87"/>
      <c r="F26" s="87"/>
      <c r="G26" s="87"/>
      <c r="H26" s="87"/>
      <c r="I26" s="88"/>
      <c r="J26" s="89">
        <v>30</v>
      </c>
      <c r="K26" s="9"/>
      <c r="L26" s="9"/>
      <c r="M26" s="9"/>
      <c r="N26" s="8" t="s">
        <v>8</v>
      </c>
      <c r="O26" s="70">
        <f t="shared" si="7"/>
        <v>12</v>
      </c>
      <c r="P26" s="92" t="s">
        <v>62</v>
      </c>
      <c r="Q26" s="24"/>
      <c r="R26" s="24"/>
      <c r="S26" s="24"/>
      <c r="T26" s="24"/>
      <c r="U26" s="71"/>
      <c r="V26" s="114">
        <f t="shared" si="4"/>
        <v>30</v>
      </c>
      <c r="W26" s="115">
        <f>-V26</f>
        <v>-30</v>
      </c>
      <c r="X26" s="77">
        <f t="shared" si="5"/>
        <v>0</v>
      </c>
      <c r="Y26" s="86" t="s">
        <v>49</v>
      </c>
      <c r="Z26" s="9"/>
      <c r="AA26" s="9"/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70">
        <f t="shared" si="6"/>
        <v>13</v>
      </c>
      <c r="D27" s="87" t="s">
        <v>63</v>
      </c>
      <c r="E27" s="87"/>
      <c r="F27" s="87"/>
      <c r="G27" s="87"/>
      <c r="H27" s="87"/>
      <c r="I27" s="88"/>
      <c r="J27" s="89">
        <v>340</v>
      </c>
      <c r="K27" s="9"/>
      <c r="L27" s="9"/>
      <c r="M27" s="9"/>
      <c r="N27" s="8" t="s">
        <v>8</v>
      </c>
      <c r="O27" s="70">
        <f t="shared" si="7"/>
        <v>13</v>
      </c>
      <c r="P27" s="92" t="s">
        <v>63</v>
      </c>
      <c r="Q27" s="24"/>
      <c r="R27" s="24"/>
      <c r="S27" s="24"/>
      <c r="T27" s="24"/>
      <c r="U27" s="71"/>
      <c r="V27" s="114">
        <f t="shared" si="4"/>
        <v>340</v>
      </c>
      <c r="W27" s="115">
        <f>-V27</f>
        <v>-340</v>
      </c>
      <c r="X27" s="77">
        <f t="shared" si="5"/>
        <v>0</v>
      </c>
      <c r="Y27" s="86" t="s">
        <v>49</v>
      </c>
      <c r="Z27" s="9"/>
      <c r="AA27" s="9"/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70">
        <f t="shared" si="6"/>
        <v>14</v>
      </c>
      <c r="D28" s="87" t="s">
        <v>23</v>
      </c>
      <c r="E28" s="87"/>
      <c r="F28" s="87"/>
      <c r="G28" s="87"/>
      <c r="H28" s="87"/>
      <c r="I28" s="88"/>
      <c r="J28" s="89">
        <v>150</v>
      </c>
      <c r="K28" s="9"/>
      <c r="L28" s="9"/>
      <c r="M28" s="9"/>
      <c r="N28" s="8" t="s">
        <v>8</v>
      </c>
      <c r="O28" s="70">
        <f t="shared" si="7"/>
        <v>14</v>
      </c>
      <c r="P28" s="92" t="s">
        <v>23</v>
      </c>
      <c r="Q28" s="24"/>
      <c r="R28" s="24"/>
      <c r="S28" s="24"/>
      <c r="T28" s="24"/>
      <c r="U28" s="71"/>
      <c r="V28" s="114">
        <f t="shared" si="4"/>
        <v>150</v>
      </c>
      <c r="W28" s="116">
        <f>-V28</f>
        <v>-150</v>
      </c>
      <c r="X28" s="85">
        <f t="shared" si="5"/>
        <v>0</v>
      </c>
      <c r="Y28" s="86" t="s">
        <v>49</v>
      </c>
      <c r="Z28" s="9"/>
      <c r="AA28" s="9"/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117">
        <f t="shared" si="6"/>
        <v>15</v>
      </c>
      <c r="D29" s="118" t="s">
        <v>64</v>
      </c>
      <c r="E29" s="27"/>
      <c r="F29" s="27"/>
      <c r="G29" s="27"/>
      <c r="H29" s="27"/>
      <c r="I29" s="61"/>
      <c r="J29" s="119">
        <v>2510</v>
      </c>
      <c r="K29" s="17"/>
      <c r="L29" s="17"/>
      <c r="M29" s="17"/>
      <c r="N29" s="8" t="s">
        <v>8</v>
      </c>
      <c r="O29" s="117">
        <f t="shared" si="7"/>
        <v>15</v>
      </c>
      <c r="P29" s="118" t="s">
        <v>65</v>
      </c>
      <c r="Q29" s="27"/>
      <c r="R29" s="27"/>
      <c r="S29" s="27"/>
      <c r="T29" s="27"/>
      <c r="U29" s="61"/>
      <c r="V29" s="119">
        <f>SUM(V22:V28)</f>
        <v>2510</v>
      </c>
      <c r="W29" s="76"/>
      <c r="X29" s="120">
        <f>SUM(X22:X28)</f>
        <v>3050</v>
      </c>
      <c r="Y29" s="75"/>
      <c r="Z29" s="9"/>
      <c r="AA29" s="7"/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8"/>
      <c r="B30" s="9"/>
      <c r="C30" s="70">
        <f t="shared" si="6"/>
        <v>16</v>
      </c>
      <c r="D30" s="121" t="s">
        <v>66</v>
      </c>
      <c r="E30" s="24"/>
      <c r="F30" s="24"/>
      <c r="G30" s="24"/>
      <c r="H30" s="24"/>
      <c r="I30" s="71"/>
      <c r="J30" s="122">
        <v>870</v>
      </c>
      <c r="K30" s="17"/>
      <c r="L30" s="17"/>
      <c r="M30" s="17"/>
      <c r="N30" s="8" t="s">
        <v>8</v>
      </c>
      <c r="O30" s="70">
        <f t="shared" si="7"/>
        <v>16</v>
      </c>
      <c r="P30" s="121" t="s">
        <v>67</v>
      </c>
      <c r="Q30" s="24"/>
      <c r="R30" s="24"/>
      <c r="S30" s="24"/>
      <c r="T30" s="24"/>
      <c r="U30" s="71"/>
      <c r="V30" s="122">
        <f>V18-V29</f>
        <v>870</v>
      </c>
      <c r="W30" s="76"/>
      <c r="X30" s="120">
        <f>X18-X29</f>
        <v>870</v>
      </c>
      <c r="Y30" s="75"/>
      <c r="Z30" s="9"/>
      <c r="AA30" s="7"/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18"/>
      <c r="B31" s="9"/>
      <c r="C31" s="65">
        <f t="shared" si="6"/>
        <v>17</v>
      </c>
      <c r="D31" s="49" t="s">
        <v>19</v>
      </c>
      <c r="E31" s="49"/>
      <c r="F31" s="49"/>
      <c r="G31" s="49"/>
      <c r="H31" s="49"/>
      <c r="I31" s="123"/>
      <c r="J31" s="123">
        <v>3380</v>
      </c>
      <c r="K31" s="17"/>
      <c r="L31" s="17"/>
      <c r="M31" s="17"/>
      <c r="N31" s="8" t="s">
        <v>8</v>
      </c>
      <c r="O31" s="65">
        <f t="shared" si="7"/>
        <v>17</v>
      </c>
      <c r="P31" s="49" t="s">
        <v>68</v>
      </c>
      <c r="Q31" s="49"/>
      <c r="R31" s="49"/>
      <c r="S31" s="49"/>
      <c r="T31" s="49"/>
      <c r="U31" s="123"/>
      <c r="V31" s="123">
        <f>V18</f>
        <v>3380</v>
      </c>
      <c r="W31" s="102"/>
      <c r="X31" s="103">
        <f>X18</f>
        <v>3920</v>
      </c>
      <c r="Y31" s="75"/>
      <c r="Z31" s="9"/>
      <c r="AA31" s="7"/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/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18" t="s">
        <v>11</v>
      </c>
      <c r="B34" s="9"/>
      <c r="C34" s="9" t="s">
        <v>69</v>
      </c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O34" s="124" t="s">
        <v>70</v>
      </c>
      <c r="P34" s="125"/>
      <c r="Q34" s="126" t="s">
        <v>12</v>
      </c>
      <c r="R34" s="125" t="s">
        <v>71</v>
      </c>
      <c r="S34" s="125"/>
      <c r="T34" s="125"/>
      <c r="U34" s="127"/>
      <c r="AA34" s="7"/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AA35" s="7"/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18" t="s">
        <v>72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 t="s">
        <v>73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18" t="s">
        <v>74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O40" s="7" t="s">
        <v>75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O42" s="18" t="s">
        <v>76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 t="s">
        <v>77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54" t="s">
        <v>78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128" t="s">
        <v>12</v>
      </c>
      <c r="P46" s="7" t="s">
        <v>79</v>
      </c>
      <c r="Q46" s="7"/>
      <c r="R46" s="7"/>
      <c r="S46" s="128" t="s">
        <v>20</v>
      </c>
      <c r="T46" s="7" t="s">
        <v>80</v>
      </c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128" t="s">
        <v>12</v>
      </c>
      <c r="P47" s="129">
        <f>SUM(W22:W31)</f>
        <v>540</v>
      </c>
      <c r="Q47" s="7"/>
      <c r="R47" s="7"/>
      <c r="S47" s="128" t="s">
        <v>20</v>
      </c>
      <c r="T47" s="129">
        <f>W14</f>
        <v>-100</v>
      </c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128" t="s">
        <v>12</v>
      </c>
      <c r="P48" s="130">
        <f>P47-T47</f>
        <v>640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81</v>
      </c>
      <c r="D1" s="19"/>
      <c r="M1" s="14" t="s">
        <v>7</v>
      </c>
      <c r="N1" s="20" t="s">
        <v>8</v>
      </c>
      <c r="O1" s="6" t="s">
        <v>82</v>
      </c>
      <c r="P1" s="131" t="s">
        <v>12</v>
      </c>
      <c r="Q1" s="132" t="s">
        <v>83</v>
      </c>
      <c r="R1" s="131" t="s">
        <v>13</v>
      </c>
      <c r="S1" s="133" t="s">
        <v>84</v>
      </c>
      <c r="AB1" s="20" t="s">
        <v>8</v>
      </c>
    </row>
    <row r="2" spans="1:33" ht="15" customHeight="1" x14ac:dyDescent="0.25">
      <c r="A2" s="5" t="s">
        <v>4</v>
      </c>
      <c r="C2" s="6" t="s">
        <v>85</v>
      </c>
      <c r="N2" s="20" t="s">
        <v>8</v>
      </c>
      <c r="O2" s="6" t="s">
        <v>82</v>
      </c>
      <c r="P2" s="131" t="s">
        <v>12</v>
      </c>
      <c r="Q2" s="132">
        <f>R11</f>
        <v>12900</v>
      </c>
      <c r="R2" s="131" t="s">
        <v>13</v>
      </c>
      <c r="S2" s="134">
        <f>Z26</f>
        <v>3506</v>
      </c>
      <c r="AB2" s="20" t="s">
        <v>8</v>
      </c>
    </row>
    <row r="3" spans="1:33" ht="15" customHeight="1" x14ac:dyDescent="0.25">
      <c r="A3" s="5" t="s">
        <v>5</v>
      </c>
      <c r="C3" s="6" t="s">
        <v>86</v>
      </c>
      <c r="N3" s="20" t="s">
        <v>8</v>
      </c>
      <c r="R3" s="9"/>
      <c r="S3" s="9"/>
      <c r="T3" s="9"/>
      <c r="U3" s="9"/>
      <c r="V3" s="9"/>
      <c r="W3" s="9"/>
      <c r="X3" s="9"/>
      <c r="Y3" s="9"/>
      <c r="AB3" s="20" t="s">
        <v>8</v>
      </c>
      <c r="AE3" s="45">
        <f ca="1">RANDBETWEEN(1,10)</f>
        <v>1</v>
      </c>
      <c r="AF3" s="46">
        <f ca="1">AE3</f>
        <v>1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35" t="s">
        <v>82</v>
      </c>
      <c r="P4" s="136" t="s">
        <v>12</v>
      </c>
      <c r="Q4" s="137">
        <f>Q2+S2</f>
        <v>16406</v>
      </c>
      <c r="R4" s="28" t="s">
        <v>87</v>
      </c>
      <c r="AB4" s="20" t="s">
        <v>8</v>
      </c>
      <c r="AC4" s="9"/>
      <c r="AD4" s="9"/>
      <c r="AE4" s="47" t="s">
        <v>22</v>
      </c>
      <c r="AF4" s="48"/>
      <c r="AG4" s="9"/>
    </row>
    <row r="5" spans="1:33" ht="15" customHeight="1" x14ac:dyDescent="0.25">
      <c r="A5" s="18" t="s">
        <v>6</v>
      </c>
      <c r="C5" s="9" t="s">
        <v>88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AB5" s="20" t="s">
        <v>8</v>
      </c>
      <c r="AC5" s="9"/>
      <c r="AD5" s="9"/>
      <c r="AE5" s="50" t="s">
        <v>9</v>
      </c>
      <c r="AF5" s="51" t="s">
        <v>10</v>
      </c>
      <c r="AG5" s="9"/>
    </row>
    <row r="6" spans="1:33" ht="15" customHeight="1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AB6" s="20" t="s">
        <v>8</v>
      </c>
      <c r="AC6" s="9"/>
      <c r="AD6" s="9"/>
      <c r="AE6" s="17"/>
      <c r="AF6" s="17">
        <v>1</v>
      </c>
      <c r="AG6" s="9"/>
    </row>
    <row r="7" spans="1:33" ht="15" customHeight="1" x14ac:dyDescent="0.25">
      <c r="C7" s="73"/>
      <c r="D7" s="27"/>
      <c r="E7" s="27"/>
      <c r="F7" s="27"/>
      <c r="G7" s="61"/>
      <c r="H7" s="138" t="s">
        <v>90</v>
      </c>
      <c r="I7" s="139" t="s">
        <v>91</v>
      </c>
      <c r="J7" s="9"/>
      <c r="K7" s="9"/>
      <c r="L7" s="9"/>
      <c r="M7" s="9"/>
      <c r="N7" s="8" t="s">
        <v>8</v>
      </c>
      <c r="O7" s="18" t="s">
        <v>89</v>
      </c>
      <c r="P7" s="9"/>
      <c r="Q7" s="9"/>
      <c r="R7" s="9"/>
      <c r="S7" s="9"/>
      <c r="T7" s="9"/>
      <c r="U7" s="9"/>
      <c r="V7" s="9"/>
      <c r="W7" s="9"/>
      <c r="X7" s="9"/>
      <c r="Y7" s="9"/>
      <c r="AB7" s="20" t="s">
        <v>8</v>
      </c>
      <c r="AC7" s="9"/>
      <c r="AD7" s="9"/>
      <c r="AE7" s="17">
        <v>1</v>
      </c>
      <c r="AF7" s="17">
        <v>0.76</v>
      </c>
      <c r="AG7" s="9"/>
    </row>
    <row r="8" spans="1:33" ht="15" customHeight="1" x14ac:dyDescent="0.25">
      <c r="A8" s="18"/>
      <c r="B8" s="9"/>
      <c r="C8" s="140" t="s">
        <v>92</v>
      </c>
      <c r="D8" s="25"/>
      <c r="E8" s="25"/>
      <c r="F8" s="25"/>
      <c r="G8" s="67"/>
      <c r="H8" s="141" t="s">
        <v>93</v>
      </c>
      <c r="I8" s="142" t="s">
        <v>94</v>
      </c>
      <c r="J8" s="9"/>
      <c r="K8" s="9"/>
      <c r="L8" s="9"/>
      <c r="M8" s="9"/>
      <c r="N8" s="8" t="s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AA8" s="128"/>
      <c r="AB8" s="20" t="s">
        <v>8</v>
      </c>
      <c r="AC8" s="9"/>
      <c r="AD8" s="9"/>
      <c r="AE8" s="17">
        <v>0.88</v>
      </c>
      <c r="AF8" s="17">
        <v>0.61</v>
      </c>
      <c r="AG8" s="9"/>
    </row>
    <row r="9" spans="1:33" ht="15" customHeight="1" x14ac:dyDescent="0.25">
      <c r="A9" s="9"/>
      <c r="B9" s="144" t="s">
        <v>96</v>
      </c>
      <c r="C9" s="76" t="s">
        <v>97</v>
      </c>
      <c r="D9" s="24"/>
      <c r="E9" s="24"/>
      <c r="F9" s="24"/>
      <c r="G9" s="71"/>
      <c r="H9" s="22">
        <v>14000</v>
      </c>
      <c r="I9" s="23">
        <v>23700</v>
      </c>
      <c r="J9" s="9"/>
      <c r="K9" s="9"/>
      <c r="L9" s="9"/>
      <c r="M9" s="9"/>
      <c r="N9" s="8" t="s">
        <v>8</v>
      </c>
      <c r="O9" s="9"/>
      <c r="P9" s="132" t="s">
        <v>83</v>
      </c>
      <c r="Q9" s="131" t="s">
        <v>12</v>
      </c>
      <c r="R9" s="16" t="s">
        <v>95</v>
      </c>
      <c r="S9" s="131" t="s">
        <v>20</v>
      </c>
      <c r="T9" s="16" t="s">
        <v>14</v>
      </c>
      <c r="U9" s="164" t="s">
        <v>145</v>
      </c>
      <c r="V9" s="151"/>
      <c r="W9" s="165" t="s">
        <v>100</v>
      </c>
      <c r="X9" s="143" t="s">
        <v>13</v>
      </c>
      <c r="Y9" s="165" t="s">
        <v>104</v>
      </c>
      <c r="Z9" s="8" t="s">
        <v>101</v>
      </c>
      <c r="AB9" s="20" t="s">
        <v>8</v>
      </c>
      <c r="AC9" s="9"/>
      <c r="AD9" s="9"/>
      <c r="AE9" s="17">
        <v>0.6</v>
      </c>
      <c r="AF9" s="17">
        <v>0.38</v>
      </c>
      <c r="AG9" s="9"/>
    </row>
    <row r="10" spans="1:33" ht="15" customHeight="1" x14ac:dyDescent="0.25">
      <c r="A10" s="9"/>
      <c r="B10" s="144" t="s">
        <v>102</v>
      </c>
      <c r="C10" s="76" t="s">
        <v>103</v>
      </c>
      <c r="D10" s="24"/>
      <c r="E10" s="24"/>
      <c r="F10" s="24"/>
      <c r="G10" s="71"/>
      <c r="H10" s="22">
        <v>12200</v>
      </c>
      <c r="I10" s="146">
        <v>17500</v>
      </c>
      <c r="J10" s="9"/>
      <c r="K10" s="9"/>
      <c r="L10" s="9"/>
      <c r="M10" s="9"/>
      <c r="N10" s="8" t="s">
        <v>8</v>
      </c>
      <c r="O10" s="9"/>
      <c r="P10" s="9"/>
      <c r="Q10" s="131" t="s">
        <v>12</v>
      </c>
      <c r="R10" s="16">
        <f>H9+H16</f>
        <v>16200</v>
      </c>
      <c r="S10" s="131" t="s">
        <v>20</v>
      </c>
      <c r="T10" s="8">
        <f>SUM(H24:H26)</f>
        <v>4180</v>
      </c>
      <c r="U10" s="164" t="s">
        <v>145</v>
      </c>
      <c r="V10" s="151"/>
      <c r="W10" s="8">
        <f>H11</f>
        <v>2200</v>
      </c>
      <c r="X10" s="143" t="s">
        <v>13</v>
      </c>
      <c r="Y10" s="16">
        <f>H16</f>
        <v>2200</v>
      </c>
      <c r="Z10" s="8" t="s">
        <v>101</v>
      </c>
      <c r="AB10" s="20" t="s">
        <v>8</v>
      </c>
      <c r="AC10" s="9"/>
      <c r="AD10" s="9"/>
      <c r="AE10" s="17">
        <v>0.15</v>
      </c>
      <c r="AF10" s="17">
        <v>0.08</v>
      </c>
      <c r="AG10" s="9"/>
    </row>
    <row r="11" spans="1:33" ht="15" customHeight="1" x14ac:dyDescent="0.35">
      <c r="A11" s="9"/>
      <c r="B11" s="144" t="s">
        <v>105</v>
      </c>
      <c r="C11" s="76" t="s">
        <v>106</v>
      </c>
      <c r="D11" s="24"/>
      <c r="E11" s="24"/>
      <c r="F11" s="24"/>
      <c r="G11" s="71"/>
      <c r="H11" s="22">
        <v>2200</v>
      </c>
      <c r="I11" s="146">
        <v>4000</v>
      </c>
      <c r="J11" s="9"/>
      <c r="K11" s="9"/>
      <c r="L11" s="9"/>
      <c r="M11" s="9"/>
      <c r="N11" s="8" t="s">
        <v>8</v>
      </c>
      <c r="O11" s="9"/>
      <c r="P11" s="9"/>
      <c r="Q11" s="131" t="s">
        <v>12</v>
      </c>
      <c r="R11" s="132">
        <f>R10-T10+0.2 * (W10+Y10)</f>
        <v>12900</v>
      </c>
      <c r="X11" s="128"/>
      <c r="Y11" s="9"/>
      <c r="AB11" s="20" t="s">
        <v>8</v>
      </c>
      <c r="AC11" s="9"/>
      <c r="AD11" s="9"/>
      <c r="AE11" s="17">
        <v>0.19</v>
      </c>
      <c r="AF11" s="17">
        <v>0.16</v>
      </c>
      <c r="AG11" s="9"/>
    </row>
    <row r="12" spans="1:33" ht="15" customHeight="1" x14ac:dyDescent="0.25">
      <c r="A12" s="9"/>
      <c r="B12" s="9"/>
      <c r="C12" s="102" t="s">
        <v>107</v>
      </c>
      <c r="D12" s="25"/>
      <c r="E12" s="25"/>
      <c r="F12" s="25"/>
      <c r="G12" s="67"/>
      <c r="H12" s="52">
        <v>300</v>
      </c>
      <c r="I12" s="26">
        <v>500</v>
      </c>
      <c r="J12" s="9"/>
      <c r="K12" s="9"/>
      <c r="L12" s="9"/>
      <c r="M12" s="9"/>
      <c r="N12" s="8" t="s">
        <v>8</v>
      </c>
      <c r="O12" s="9"/>
      <c r="P12" s="9"/>
      <c r="Q12" s="131"/>
      <c r="W12" s="9"/>
      <c r="X12" s="9"/>
      <c r="Y12" s="9"/>
      <c r="AB12" s="20" t="s">
        <v>8</v>
      </c>
      <c r="AC12" s="9"/>
      <c r="AD12" s="9"/>
      <c r="AE12" s="17">
        <v>0.09</v>
      </c>
      <c r="AF12" s="17">
        <v>0.08</v>
      </c>
      <c r="AG12" s="9"/>
    </row>
    <row r="13" spans="1:33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9"/>
      <c r="P13" s="9"/>
      <c r="Q13" s="145"/>
      <c r="R13" s="166" t="s">
        <v>146</v>
      </c>
      <c r="S13" s="167"/>
      <c r="T13" s="168"/>
      <c r="U13" s="168"/>
      <c r="V13" s="169">
        <f>R10</f>
        <v>16200</v>
      </c>
      <c r="X13" s="128"/>
      <c r="Y13" s="9"/>
      <c r="AB13" s="20" t="s">
        <v>8</v>
      </c>
      <c r="AC13" s="9"/>
      <c r="AD13" s="9"/>
      <c r="AE13" s="17">
        <v>0.02</v>
      </c>
      <c r="AF13" s="17">
        <v>0.01</v>
      </c>
      <c r="AG13" s="9"/>
    </row>
    <row r="14" spans="1:33" ht="15" customHeight="1" x14ac:dyDescent="0.25">
      <c r="A14" s="9"/>
      <c r="B14" s="9"/>
      <c r="C14" s="73"/>
      <c r="D14" s="27"/>
      <c r="E14" s="27"/>
      <c r="F14" s="27"/>
      <c r="G14" s="61"/>
      <c r="H14" s="138" t="s">
        <v>90</v>
      </c>
      <c r="I14" s="139" t="s">
        <v>91</v>
      </c>
      <c r="J14" s="9"/>
      <c r="K14" s="9"/>
      <c r="L14" s="9"/>
      <c r="M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B14" s="20" t="s">
        <v>8</v>
      </c>
      <c r="AC14" s="9"/>
      <c r="AD14" s="9"/>
      <c r="AE14" s="17">
        <v>0.11</v>
      </c>
      <c r="AF14" s="17">
        <v>0.14000000000000001</v>
      </c>
      <c r="AG14" s="9"/>
    </row>
    <row r="15" spans="1:33" ht="15" customHeight="1" x14ac:dyDescent="0.25">
      <c r="C15" s="147" t="s">
        <v>108</v>
      </c>
      <c r="D15" s="25"/>
      <c r="E15" s="25"/>
      <c r="F15" s="25"/>
      <c r="G15" s="67"/>
      <c r="H15" s="141" t="s">
        <v>93</v>
      </c>
      <c r="I15" s="142" t="s">
        <v>94</v>
      </c>
      <c r="J15" s="9"/>
      <c r="K15" s="9"/>
      <c r="L15" s="9"/>
      <c r="M15" s="9"/>
      <c r="N15" s="8" t="s">
        <v>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B15" s="20" t="s">
        <v>8</v>
      </c>
      <c r="AC15" s="9"/>
      <c r="AD15" s="9"/>
      <c r="AE15" s="17">
        <v>0.01</v>
      </c>
      <c r="AF15" s="17">
        <v>0.02</v>
      </c>
      <c r="AG15" s="9"/>
    </row>
    <row r="16" spans="1:33" ht="15" customHeight="1" x14ac:dyDescent="0.25">
      <c r="B16" s="144" t="s">
        <v>109</v>
      </c>
      <c r="C16" s="76" t="s">
        <v>97</v>
      </c>
      <c r="D16" s="24"/>
      <c r="E16" s="24"/>
      <c r="F16" s="24"/>
      <c r="G16" s="71"/>
      <c r="H16" s="22">
        <v>2200</v>
      </c>
      <c r="I16" s="23">
        <v>2400</v>
      </c>
      <c r="J16" s="9"/>
      <c r="K16" s="9"/>
      <c r="L16" s="9"/>
      <c r="M16" s="9"/>
      <c r="N16" s="8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B16" s="20" t="s">
        <v>8</v>
      </c>
      <c r="AC16" s="9"/>
      <c r="AD16" s="9"/>
      <c r="AE16" s="17">
        <v>0.01</v>
      </c>
      <c r="AF16" s="17">
        <v>0.01</v>
      </c>
      <c r="AG16" s="9"/>
    </row>
    <row r="17" spans="1:33" ht="15" customHeight="1" x14ac:dyDescent="0.25">
      <c r="C17" s="76" t="s">
        <v>103</v>
      </c>
      <c r="D17" s="24"/>
      <c r="E17" s="24"/>
      <c r="F17" s="24"/>
      <c r="G17" s="71"/>
      <c r="H17" s="22">
        <v>1700</v>
      </c>
      <c r="I17" s="23">
        <v>1600</v>
      </c>
      <c r="J17" s="9"/>
      <c r="K17" s="9"/>
      <c r="L17" s="9"/>
      <c r="M17" s="9"/>
      <c r="N17" s="8" t="s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AB17" s="20" t="s">
        <v>8</v>
      </c>
      <c r="AC17" s="9"/>
      <c r="AD17" s="9"/>
      <c r="AE17" s="17">
        <v>0.04</v>
      </c>
      <c r="AF17" s="17">
        <v>0.03</v>
      </c>
      <c r="AG17" s="9"/>
    </row>
    <row r="18" spans="1:33" ht="15" customHeight="1" x14ac:dyDescent="0.35">
      <c r="B18" s="144" t="s">
        <v>111</v>
      </c>
      <c r="C18" s="76" t="s">
        <v>106</v>
      </c>
      <c r="D18" s="24"/>
      <c r="E18" s="24"/>
      <c r="F18" s="24"/>
      <c r="G18" s="71"/>
      <c r="H18" s="22">
        <v>200</v>
      </c>
      <c r="I18" s="23">
        <v>200</v>
      </c>
      <c r="J18" s="9"/>
      <c r="K18" s="9"/>
      <c r="L18" s="9"/>
      <c r="M18" s="9"/>
      <c r="N18" s="8" t="s">
        <v>8</v>
      </c>
      <c r="O18" s="18" t="s">
        <v>112</v>
      </c>
      <c r="P18" s="9"/>
      <c r="Q18" s="9"/>
      <c r="R18" s="9"/>
      <c r="S18" s="9"/>
      <c r="T18" s="9"/>
      <c r="U18" s="9"/>
      <c r="V18" s="9"/>
      <c r="W18" s="9"/>
      <c r="X18" s="9"/>
      <c r="Y18" s="9"/>
      <c r="AB18" s="20" t="s">
        <v>8</v>
      </c>
      <c r="AC18" s="9"/>
      <c r="AD18" s="9"/>
      <c r="AE18" s="17">
        <v>0.01</v>
      </c>
      <c r="AF18" s="17">
        <v>0</v>
      </c>
      <c r="AG18" s="9"/>
    </row>
    <row r="19" spans="1:33" ht="15" customHeight="1" x14ac:dyDescent="0.25">
      <c r="C19" s="102" t="s">
        <v>107</v>
      </c>
      <c r="D19" s="25"/>
      <c r="E19" s="25"/>
      <c r="F19" s="25"/>
      <c r="G19" s="67"/>
      <c r="H19" s="52">
        <v>40</v>
      </c>
      <c r="I19" s="26">
        <v>40</v>
      </c>
      <c r="J19" s="9"/>
      <c r="K19" s="9"/>
      <c r="L19" s="9"/>
      <c r="M19" s="9"/>
      <c r="N19" s="8" t="s">
        <v>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AB19" s="20" t="s">
        <v>8</v>
      </c>
      <c r="AC19" s="9"/>
      <c r="AD19" s="9"/>
      <c r="AE19" s="17">
        <v>0.04</v>
      </c>
      <c r="AF19" s="17">
        <v>0.04</v>
      </c>
      <c r="AG19" s="9"/>
    </row>
    <row r="20" spans="1:33" ht="15" customHeight="1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O20" s="9"/>
      <c r="P20" s="75" t="s">
        <v>113</v>
      </c>
      <c r="Q20" s="9"/>
      <c r="R20" s="9"/>
      <c r="S20" s="9"/>
      <c r="T20" s="9"/>
      <c r="U20" s="9"/>
      <c r="V20" s="9"/>
      <c r="W20" s="9"/>
      <c r="X20" s="9"/>
      <c r="Y20" s="9"/>
      <c r="AB20" s="20" t="s">
        <v>8</v>
      </c>
      <c r="AC20" s="9"/>
      <c r="AD20" s="9"/>
      <c r="AE20" s="17">
        <v>0.01</v>
      </c>
      <c r="AF20" s="17">
        <v>0.02</v>
      </c>
      <c r="AG20" s="9"/>
    </row>
    <row r="21" spans="1:33" ht="15" customHeight="1" x14ac:dyDescent="0.25">
      <c r="A21" s="5"/>
      <c r="C21" s="73"/>
      <c r="D21" s="27"/>
      <c r="E21" s="27"/>
      <c r="F21" s="27"/>
      <c r="G21" s="61"/>
      <c r="H21" s="138" t="s">
        <v>90</v>
      </c>
      <c r="I21" s="139" t="s">
        <v>91</v>
      </c>
      <c r="J21" s="9"/>
      <c r="K21" s="9"/>
      <c r="L21" s="9"/>
      <c r="M21" s="9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B21" s="20" t="s">
        <v>8</v>
      </c>
      <c r="AC21" s="9"/>
      <c r="AD21" s="9"/>
      <c r="AE21" s="17">
        <v>1.38</v>
      </c>
      <c r="AF21" s="17">
        <v>1.22</v>
      </c>
      <c r="AG21" s="9"/>
    </row>
    <row r="22" spans="1:33" ht="15" customHeight="1" x14ac:dyDescent="0.35">
      <c r="C22" s="150" t="s">
        <v>114</v>
      </c>
      <c r="D22" s="25"/>
      <c r="E22" s="25"/>
      <c r="F22" s="25"/>
      <c r="G22" s="67"/>
      <c r="H22" s="141" t="s">
        <v>93</v>
      </c>
      <c r="I22" s="142" t="s">
        <v>94</v>
      </c>
      <c r="J22" s="9"/>
      <c r="K22" s="9"/>
      <c r="L22" s="9"/>
      <c r="M22" s="9"/>
      <c r="N22" s="8" t="s">
        <v>8</v>
      </c>
      <c r="O22" s="9"/>
      <c r="P22" s="151" t="s">
        <v>115</v>
      </c>
      <c r="Q22" s="151"/>
      <c r="R22" s="16" t="s">
        <v>12</v>
      </c>
      <c r="S22" s="8" t="s">
        <v>100</v>
      </c>
      <c r="T22" s="131" t="s">
        <v>116</v>
      </c>
      <c r="U22" s="20" t="s">
        <v>117</v>
      </c>
      <c r="V22" s="8" t="s">
        <v>118</v>
      </c>
      <c r="W22" s="16" t="s">
        <v>13</v>
      </c>
      <c r="X22" s="152" t="s">
        <v>119</v>
      </c>
      <c r="Y22" s="16" t="s">
        <v>101</v>
      </c>
      <c r="AB22" s="20" t="s">
        <v>8</v>
      </c>
      <c r="AC22" s="9"/>
      <c r="AD22" s="9"/>
      <c r="AE22" s="17">
        <v>0.18</v>
      </c>
      <c r="AF22" s="17">
        <v>0.11</v>
      </c>
    </row>
    <row r="23" spans="1:33" ht="15" customHeight="1" x14ac:dyDescent="0.25">
      <c r="B23" s="153" t="s">
        <v>120</v>
      </c>
      <c r="C23" s="76" t="s">
        <v>121</v>
      </c>
      <c r="D23" s="24"/>
      <c r="E23" s="24"/>
      <c r="F23" s="24"/>
      <c r="G23" s="71"/>
      <c r="H23" s="154">
        <v>300</v>
      </c>
      <c r="I23" s="155">
        <v>500</v>
      </c>
      <c r="J23" s="9"/>
      <c r="K23" s="9"/>
      <c r="L23" s="9"/>
      <c r="M23" s="9"/>
      <c r="N23" s="8" t="s">
        <v>8</v>
      </c>
      <c r="O23" s="9"/>
      <c r="P23" s="9"/>
      <c r="Q23" s="9"/>
      <c r="R23" s="16" t="s">
        <v>12</v>
      </c>
      <c r="S23" s="16">
        <f>I11</f>
        <v>4000</v>
      </c>
      <c r="T23" s="131" t="s">
        <v>116</v>
      </c>
      <c r="U23" s="20" t="s">
        <v>117</v>
      </c>
      <c r="V23" s="16">
        <f>I10</f>
        <v>17500</v>
      </c>
      <c r="W23" s="16" t="s">
        <v>13</v>
      </c>
      <c r="X23" s="16">
        <f>I23</f>
        <v>500</v>
      </c>
      <c r="Y23" s="16" t="s">
        <v>101</v>
      </c>
      <c r="AB23" s="20" t="s">
        <v>8</v>
      </c>
      <c r="AC23" s="9"/>
      <c r="AD23" s="9"/>
    </row>
    <row r="24" spans="1:33" ht="15" customHeight="1" x14ac:dyDescent="0.25">
      <c r="B24" s="156" t="s">
        <v>122</v>
      </c>
      <c r="C24" s="76" t="s">
        <v>123</v>
      </c>
      <c r="D24" s="24"/>
      <c r="E24" s="24"/>
      <c r="F24" s="24"/>
      <c r="G24" s="71"/>
      <c r="H24" s="157">
        <v>3100</v>
      </c>
      <c r="I24" s="23">
        <v>6200</v>
      </c>
      <c r="J24" s="9"/>
      <c r="K24" s="9"/>
      <c r="L24" s="9"/>
      <c r="M24" s="9"/>
      <c r="N24" s="8" t="s">
        <v>8</v>
      </c>
      <c r="O24" s="9"/>
      <c r="P24" s="9"/>
      <c r="Q24" s="9"/>
      <c r="R24" s="16" t="s">
        <v>12</v>
      </c>
      <c r="S24" s="158">
        <f>S23/(V23+X23)</f>
        <v>0.22222222222222221</v>
      </c>
      <c r="T24" s="9"/>
      <c r="U24" s="9"/>
      <c r="V24" s="9"/>
      <c r="W24" s="9"/>
      <c r="X24" s="9"/>
      <c r="Y24" s="9"/>
      <c r="AB24" s="20" t="s">
        <v>8</v>
      </c>
      <c r="AC24" s="9"/>
      <c r="AD24" s="9"/>
    </row>
    <row r="25" spans="1:33" ht="15" customHeight="1" x14ac:dyDescent="0.25">
      <c r="B25" s="156" t="s">
        <v>122</v>
      </c>
      <c r="C25" s="76" t="s">
        <v>124</v>
      </c>
      <c r="D25" s="24"/>
      <c r="E25" s="24"/>
      <c r="F25" s="24"/>
      <c r="G25" s="71"/>
      <c r="H25" s="157">
        <v>800</v>
      </c>
      <c r="I25" s="23">
        <v>1900</v>
      </c>
      <c r="J25" s="9"/>
      <c r="K25" s="9"/>
      <c r="L25" s="9"/>
      <c r="M25" s="9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AB25" s="20" t="s">
        <v>8</v>
      </c>
      <c r="AC25" s="9"/>
      <c r="AD25" s="9"/>
    </row>
    <row r="26" spans="1:33" ht="15" customHeight="1" x14ac:dyDescent="0.25">
      <c r="B26" s="156" t="s">
        <v>122</v>
      </c>
      <c r="C26" s="102" t="s">
        <v>125</v>
      </c>
      <c r="D26" s="25"/>
      <c r="E26" s="25"/>
      <c r="F26" s="25"/>
      <c r="G26" s="67"/>
      <c r="H26" s="159">
        <v>280</v>
      </c>
      <c r="I26" s="26">
        <v>470</v>
      </c>
      <c r="J26" s="9"/>
      <c r="K26" s="9"/>
      <c r="L26" s="9"/>
      <c r="M26" s="9"/>
      <c r="N26" s="8" t="s">
        <v>8</v>
      </c>
      <c r="O26" s="9"/>
      <c r="P26" s="9" t="s">
        <v>126</v>
      </c>
      <c r="Q26" s="9"/>
      <c r="R26" s="9"/>
      <c r="S26" s="9"/>
      <c r="T26" s="9"/>
      <c r="U26" s="160" t="str">
        <f>IF(S24&lt;0.2,"NOT slow-paying", "IS slow-paying")</f>
        <v>IS slow-paying</v>
      </c>
      <c r="V26" s="160"/>
      <c r="W26" s="131" t="s">
        <v>38</v>
      </c>
      <c r="X26" s="133" t="s">
        <v>84</v>
      </c>
      <c r="Y26" s="131" t="s">
        <v>12</v>
      </c>
      <c r="Z26" s="133">
        <f>IF(S24&lt;20%,S32,S42)</f>
        <v>3506</v>
      </c>
      <c r="AB26" s="20" t="s">
        <v>8</v>
      </c>
      <c r="AC26" s="7"/>
      <c r="AD26" s="7"/>
    </row>
    <row r="27" spans="1:33" ht="15" customHeight="1" x14ac:dyDescent="0.25">
      <c r="A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AB27" s="20" t="s">
        <v>8</v>
      </c>
      <c r="AC27" s="7"/>
      <c r="AD27" s="7"/>
    </row>
    <row r="28" spans="1:33" ht="15" customHeight="1" x14ac:dyDescent="0.25">
      <c r="A28" s="5" t="s">
        <v>127</v>
      </c>
      <c r="B28" s="9"/>
      <c r="C28" s="18" t="s">
        <v>82</v>
      </c>
      <c r="D28" s="18" t="s">
        <v>128</v>
      </c>
      <c r="E28" s="18"/>
      <c r="F28" s="161" t="s">
        <v>129</v>
      </c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5" t="s">
        <v>130</v>
      </c>
      <c r="Y28" s="9"/>
      <c r="AB28" s="20" t="s">
        <v>8</v>
      </c>
      <c r="AC28" s="7"/>
      <c r="AD28" s="7"/>
    </row>
    <row r="29" spans="1:33" ht="15" customHeight="1" x14ac:dyDescent="0.25">
      <c r="B29" s="9"/>
      <c r="C29" s="16" t="s">
        <v>95</v>
      </c>
      <c r="D29" s="9" t="s">
        <v>131</v>
      </c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Y29" s="9"/>
      <c r="AB29" s="20" t="s">
        <v>8</v>
      </c>
      <c r="AC29" s="7"/>
      <c r="AD29" s="7"/>
    </row>
    <row r="30" spans="1:33" ht="15" customHeight="1" x14ac:dyDescent="0.35">
      <c r="B30" s="9"/>
      <c r="C30" s="16" t="s">
        <v>24</v>
      </c>
      <c r="D30" s="9" t="s">
        <v>132</v>
      </c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9"/>
      <c r="Q30" s="133" t="s">
        <v>84</v>
      </c>
      <c r="R30" s="16" t="s">
        <v>12</v>
      </c>
      <c r="S30" s="143">
        <v>0.2</v>
      </c>
      <c r="T30" s="16" t="s">
        <v>99</v>
      </c>
      <c r="U30" s="16" t="s">
        <v>117</v>
      </c>
      <c r="V30" s="8" t="s">
        <v>100</v>
      </c>
      <c r="W30" s="16" t="s">
        <v>13</v>
      </c>
      <c r="X30" s="8" t="s">
        <v>133</v>
      </c>
      <c r="Y30" s="16" t="s">
        <v>101</v>
      </c>
      <c r="AB30" s="20" t="s">
        <v>8</v>
      </c>
      <c r="AC30" s="7"/>
      <c r="AD30" s="7"/>
    </row>
    <row r="31" spans="1:33" ht="15" customHeight="1" x14ac:dyDescent="0.25">
      <c r="B31" s="9"/>
      <c r="C31" s="16" t="s">
        <v>14</v>
      </c>
      <c r="D31" s="9" t="s">
        <v>134</v>
      </c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9"/>
      <c r="Q31" s="9"/>
      <c r="R31" s="16" t="s">
        <v>12</v>
      </c>
      <c r="S31" s="143">
        <v>0.2</v>
      </c>
      <c r="T31" s="16" t="s">
        <v>99</v>
      </c>
      <c r="U31" s="16" t="s">
        <v>117</v>
      </c>
      <c r="V31" s="16">
        <f>I11</f>
        <v>4000</v>
      </c>
      <c r="W31" s="16" t="s">
        <v>13</v>
      </c>
      <c r="X31" s="16">
        <f>I18</f>
        <v>200</v>
      </c>
      <c r="Y31" s="16" t="s">
        <v>101</v>
      </c>
      <c r="AB31" s="20" t="s">
        <v>8</v>
      </c>
      <c r="AC31" s="7"/>
      <c r="AD31" s="7"/>
    </row>
    <row r="32" spans="1:33" ht="1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 t="s">
        <v>8</v>
      </c>
      <c r="O32" s="9"/>
      <c r="Q32" s="9"/>
      <c r="R32" s="16" t="s">
        <v>12</v>
      </c>
      <c r="S32" s="133">
        <f>MIN(T40,S31*(V31+X31))</f>
        <v>840</v>
      </c>
      <c r="T32" s="148" t="s">
        <v>110</v>
      </c>
      <c r="U32" s="54"/>
      <c r="V32" s="54"/>
      <c r="W32" s="54"/>
      <c r="X32" s="149">
        <f>I9+I16</f>
        <v>26100</v>
      </c>
      <c r="Y32" s="9"/>
      <c r="AB32" s="20" t="s">
        <v>8</v>
      </c>
      <c r="AC32" s="7"/>
      <c r="AD32" s="7"/>
    </row>
    <row r="33" spans="1:30" ht="15" customHeight="1" x14ac:dyDescent="0.25">
      <c r="B33" s="9"/>
      <c r="C33" s="9" t="s">
        <v>135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AB33" s="20" t="s">
        <v>8</v>
      </c>
      <c r="AC33" s="7"/>
      <c r="AD33" s="7"/>
    </row>
    <row r="34" spans="1:30" ht="15" customHeight="1" x14ac:dyDescent="0.25">
      <c r="B34" s="9"/>
      <c r="C34" s="9" t="s">
        <v>136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8</v>
      </c>
      <c r="O34" s="9"/>
      <c r="P34" s="5" t="s">
        <v>137</v>
      </c>
      <c r="Q34" s="9"/>
      <c r="R34" s="9"/>
      <c r="S34" s="9"/>
      <c r="T34" s="9"/>
      <c r="U34" s="9"/>
      <c r="V34" s="9"/>
      <c r="W34" s="9"/>
      <c r="X34" s="9"/>
      <c r="Y34" s="9"/>
      <c r="AB34" s="20" t="s">
        <v>8</v>
      </c>
      <c r="AC34" s="7"/>
      <c r="AD34" s="7"/>
    </row>
    <row r="35" spans="1:30" ht="15" customHeigh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AB35" s="20" t="s">
        <v>8</v>
      </c>
      <c r="AC35" s="7"/>
      <c r="AD35" s="7"/>
    </row>
    <row r="36" spans="1:30" ht="15" customHeight="1" x14ac:dyDescent="0.35">
      <c r="B36" s="9"/>
      <c r="C36" s="9" t="s">
        <v>138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</v>
      </c>
      <c r="O36" s="9"/>
      <c r="P36" s="9"/>
      <c r="Q36" s="133" t="s">
        <v>84</v>
      </c>
      <c r="R36" s="16" t="s">
        <v>12</v>
      </c>
      <c r="S36" s="143">
        <v>0.2</v>
      </c>
      <c r="T36" s="16"/>
      <c r="U36" s="9"/>
      <c r="V36" s="9"/>
      <c r="W36" s="9"/>
      <c r="X36" s="9"/>
      <c r="Y36" s="9"/>
      <c r="AB36" s="20" t="s">
        <v>8</v>
      </c>
      <c r="AC36" s="7"/>
      <c r="AD36" s="7"/>
    </row>
    <row r="37" spans="1:30" ht="15" customHeight="1" x14ac:dyDescent="0.3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8</v>
      </c>
      <c r="O37" s="9"/>
      <c r="P37" s="9"/>
      <c r="Q37" s="9"/>
      <c r="R37" s="162" t="s">
        <v>139</v>
      </c>
      <c r="S37" s="16" t="s">
        <v>140</v>
      </c>
      <c r="T37" s="16" t="s">
        <v>95</v>
      </c>
      <c r="U37" s="16" t="s">
        <v>20</v>
      </c>
      <c r="V37" s="16" t="s">
        <v>14</v>
      </c>
      <c r="W37" s="16" t="s">
        <v>98</v>
      </c>
      <c r="X37" s="8" t="s">
        <v>100</v>
      </c>
      <c r="Y37" s="16" t="s">
        <v>13</v>
      </c>
      <c r="Z37" s="8" t="s">
        <v>133</v>
      </c>
      <c r="AA37" s="129" t="s">
        <v>101</v>
      </c>
      <c r="AB37" s="20" t="s">
        <v>8</v>
      </c>
      <c r="AC37" s="7"/>
      <c r="AD37" s="7"/>
    </row>
    <row r="38" spans="1:30" ht="15" customHeight="1" x14ac:dyDescent="0.35">
      <c r="B38" s="9"/>
      <c r="C38" s="9" t="s">
        <v>141</v>
      </c>
      <c r="D38" s="9" t="s">
        <v>142</v>
      </c>
      <c r="E38" s="9"/>
      <c r="F38" s="9"/>
      <c r="G38" s="9"/>
      <c r="H38" s="9"/>
      <c r="I38" s="9"/>
      <c r="J38" s="9"/>
      <c r="K38" s="9"/>
      <c r="L38" s="9"/>
      <c r="M38" s="9"/>
      <c r="N38" s="8" t="s">
        <v>8</v>
      </c>
      <c r="AB38" s="20" t="s">
        <v>8</v>
      </c>
      <c r="AC38" s="7"/>
      <c r="AD38" s="7"/>
    </row>
    <row r="39" spans="1:30" ht="15" customHeight="1" x14ac:dyDescent="0.35">
      <c r="A39" s="9"/>
      <c r="B39" s="9"/>
      <c r="C39" s="9" t="s">
        <v>143</v>
      </c>
      <c r="D39" s="9" t="s">
        <v>144</v>
      </c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R39" s="16" t="s">
        <v>12</v>
      </c>
      <c r="S39" s="143">
        <v>0.2</v>
      </c>
      <c r="AB39" s="20" t="s">
        <v>8</v>
      </c>
      <c r="AC39" s="7"/>
      <c r="AD39" s="7"/>
    </row>
    <row r="40" spans="1:30" ht="15" customHeigh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7"/>
      <c r="P40" s="7"/>
      <c r="Q40" s="7"/>
      <c r="R40" s="162" t="s">
        <v>139</v>
      </c>
      <c r="S40" s="16" t="s">
        <v>140</v>
      </c>
      <c r="T40" s="8">
        <f>I9+I16</f>
        <v>26100</v>
      </c>
      <c r="U40" s="16" t="s">
        <v>20</v>
      </c>
      <c r="V40" s="8">
        <f>SUM(I24:I26)</f>
        <v>8570</v>
      </c>
      <c r="W40" s="16" t="s">
        <v>98</v>
      </c>
      <c r="X40" s="8">
        <f>V31</f>
        <v>4000</v>
      </c>
      <c r="Y40" s="16" t="s">
        <v>13</v>
      </c>
      <c r="Z40" s="8">
        <f>X31</f>
        <v>200</v>
      </c>
      <c r="AA40" s="129" t="s">
        <v>101</v>
      </c>
      <c r="AB40" s="20" t="s">
        <v>8</v>
      </c>
    </row>
    <row r="41" spans="1:30" ht="15" customHeight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0" t="s">
        <v>8</v>
      </c>
      <c r="AC41" s="7"/>
      <c r="AD41" s="7"/>
    </row>
    <row r="42" spans="1:30" ht="15" customHeight="1" x14ac:dyDescent="0.25">
      <c r="A42" s="1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7"/>
      <c r="P42" s="7"/>
      <c r="Q42" s="7"/>
      <c r="R42" s="16" t="s">
        <v>12</v>
      </c>
      <c r="S42" s="134">
        <f>MIN(T40,S39*MAX(T40-V40,X40+Z40))</f>
        <v>3506</v>
      </c>
      <c r="T42" s="148" t="s">
        <v>110</v>
      </c>
      <c r="U42" s="54"/>
      <c r="V42" s="54"/>
      <c r="W42" s="54"/>
      <c r="X42" s="149">
        <f>X32</f>
        <v>26100</v>
      </c>
      <c r="Y42" s="7"/>
      <c r="Z42" s="7"/>
      <c r="AA42" s="7"/>
      <c r="AB42" s="20" t="s">
        <v>8</v>
      </c>
      <c r="AC42" s="7"/>
      <c r="AD42" s="7"/>
    </row>
    <row r="43" spans="1:30" ht="15" customHeight="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0" t="s">
        <v>8</v>
      </c>
      <c r="AC43" s="7"/>
      <c r="AD43" s="7"/>
    </row>
    <row r="44" spans="1:30" ht="1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0" t="s">
        <v>8</v>
      </c>
      <c r="AC44" s="7"/>
      <c r="AD44" s="7"/>
    </row>
    <row r="45" spans="1:30" ht="15" customHeight="1" x14ac:dyDescent="0.25">
      <c r="A45" s="1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0" t="s">
        <v>8</v>
      </c>
      <c r="AC45" s="7"/>
      <c r="AD45" s="7"/>
    </row>
    <row r="46" spans="1:3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0" t="s">
        <v>8</v>
      </c>
      <c r="AC46" s="7"/>
      <c r="AD46" s="7"/>
    </row>
    <row r="47" spans="1:3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0" t="s">
        <v>8</v>
      </c>
      <c r="AC47" s="7"/>
      <c r="AD47" s="7"/>
    </row>
    <row r="48" spans="1:3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0" t="s">
        <v>8</v>
      </c>
      <c r="AC48" s="7"/>
      <c r="AD48" s="7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0" t="s">
        <v>8</v>
      </c>
      <c r="AC49" s="7"/>
      <c r="AD49" s="7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0" t="s">
        <v>8</v>
      </c>
      <c r="AC50" s="7"/>
      <c r="AD50" s="7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0" t="s">
        <v>8</v>
      </c>
      <c r="AC51" s="7"/>
      <c r="AD51" s="7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0" t="s">
        <v>8</v>
      </c>
      <c r="AC52" s="7"/>
      <c r="AD52" s="7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0" t="s">
        <v>8</v>
      </c>
      <c r="AC53" s="7"/>
      <c r="AD53" s="7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0" t="s">
        <v>8</v>
      </c>
      <c r="AC54" s="7"/>
      <c r="AD54" s="7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0" t="s">
        <v>8</v>
      </c>
      <c r="AC55" s="7"/>
      <c r="AD55" s="7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 t="s">
        <v>8</v>
      </c>
      <c r="AC56" s="7"/>
      <c r="AD56" s="7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" t="s">
        <v>8</v>
      </c>
      <c r="AC57" s="7"/>
      <c r="AD57" s="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0" t="s">
        <v>8</v>
      </c>
      <c r="AC58" s="7"/>
      <c r="AD58" s="7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0" t="s">
        <v>8</v>
      </c>
      <c r="AC59" s="7"/>
      <c r="AD59" s="7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Restate</vt:lpstr>
      <vt:lpstr>Provision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2022-06-23T20:13:00Z</dcterms:modified>
</cp:coreProperties>
</file>