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-6US\POWER PACK\"/>
    </mc:Choice>
  </mc:AlternateContent>
  <bookViews>
    <workbookView xWindow="0" yWindow="0" windowWidth="24000" windowHeight="9735"/>
  </bookViews>
  <sheets>
    <sheet name="TOC" sheetId="1" r:id="rId1"/>
    <sheet name="Reinsurance" sheetId="7" r:id="rId2"/>
    <sheet name="PDR" sheetId="5" r:id="rId3"/>
    <sheet name="Assets" sheetId="8" r:id="rId4"/>
    <sheet name="Liabilities" sheetId="9" r:id="rId5"/>
    <sheet name="10-K" sheetId="10" r:id="rId6"/>
    <sheet name="Goodwill" sheetId="11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" i="8" l="1"/>
  <c r="R22" i="11" l="1"/>
  <c r="R21" i="11"/>
  <c r="R20" i="11"/>
  <c r="W9" i="11"/>
  <c r="R19" i="11"/>
  <c r="T9" i="11"/>
  <c r="W15" i="11"/>
  <c r="T22" i="11" s="1"/>
  <c r="V22" i="11" s="1"/>
  <c r="T10" i="8"/>
  <c r="T9" i="8"/>
  <c r="P10" i="8"/>
  <c r="P7" i="8"/>
  <c r="T7" i="8"/>
  <c r="V29" i="5"/>
  <c r="R8" i="5"/>
  <c r="T10" i="11" l="1"/>
  <c r="S43" i="11" s="1"/>
  <c r="V30" i="11"/>
  <c r="S27" i="11"/>
  <c r="P41" i="11"/>
  <c r="V41" i="11" s="1"/>
  <c r="V32" i="11"/>
  <c r="S50" i="11"/>
  <c r="S53" i="11"/>
  <c r="U58" i="11" s="1"/>
  <c r="Q7" i="10"/>
  <c r="T51" i="10" s="1"/>
  <c r="C30" i="10"/>
  <c r="Q6" i="10"/>
  <c r="T8" i="8"/>
  <c r="T12" i="8" s="1"/>
  <c r="S8" i="5"/>
  <c r="Q8" i="5"/>
  <c r="T11" i="5"/>
  <c r="Q28" i="5"/>
  <c r="T10" i="5"/>
  <c r="Q27" i="5"/>
  <c r="T9" i="5"/>
  <c r="Q26" i="5"/>
  <c r="R9" i="5"/>
  <c r="R11" i="5"/>
  <c r="Q9" i="5"/>
  <c r="Q10" i="5"/>
  <c r="S9" i="5"/>
  <c r="S10" i="5"/>
  <c r="S11" i="5"/>
  <c r="R10" i="5"/>
  <c r="Q11" i="5"/>
  <c r="R25" i="7"/>
  <c r="T20" i="7"/>
  <c r="X11" i="7"/>
  <c r="T25" i="7"/>
  <c r="V15" i="9" l="1"/>
  <c r="X20" i="9" s="1"/>
  <c r="S42" i="11"/>
  <c r="S29" i="11"/>
  <c r="S28" i="11"/>
  <c r="W12" i="11"/>
  <c r="T19" i="11" s="1"/>
  <c r="V19" i="11" s="1"/>
  <c r="S41" i="11"/>
  <c r="S30" i="11"/>
  <c r="Q10" i="10"/>
  <c r="P33" i="10" s="1"/>
  <c r="S54" i="11"/>
  <c r="R58" i="11"/>
  <c r="P43" i="11"/>
  <c r="V43" i="11" s="1"/>
  <c r="W14" i="11"/>
  <c r="T21" i="11" s="1"/>
  <c r="V21" i="11" s="1"/>
  <c r="V29" i="11" s="1"/>
  <c r="P26" i="10"/>
  <c r="P42" i="11"/>
  <c r="V42" i="11" s="1"/>
  <c r="W13" i="11"/>
  <c r="T20" i="11" s="1"/>
  <c r="V20" i="11" s="1"/>
  <c r="R26" i="10"/>
  <c r="R6" i="10"/>
  <c r="O35" i="10"/>
  <c r="O44" i="10" s="1"/>
  <c r="O33" i="10"/>
  <c r="O42" i="10" s="1"/>
  <c r="Q9" i="10"/>
  <c r="Q19" i="10"/>
  <c r="R19" i="10" s="1"/>
  <c r="S19" i="10" s="1"/>
  <c r="T19" i="10" s="1"/>
  <c r="O34" i="10"/>
  <c r="O43" i="10" s="1"/>
  <c r="O26" i="10"/>
  <c r="O51" i="10" s="1"/>
  <c r="V13" i="9"/>
  <c r="V20" i="9" s="1"/>
  <c r="R42" i="10"/>
  <c r="Q15" i="10"/>
  <c r="P42" i="10" s="1"/>
  <c r="V10" i="9"/>
  <c r="T20" i="9" s="1"/>
  <c r="W8" i="5"/>
  <c r="X8" i="5" s="1"/>
  <c r="U25" i="5" s="1"/>
  <c r="W25" i="5" s="1"/>
  <c r="T8" i="5"/>
  <c r="U8" i="5" s="1"/>
  <c r="V8" i="5" s="1"/>
  <c r="R25" i="5" s="1"/>
  <c r="Q25" i="5"/>
  <c r="U11" i="5"/>
  <c r="V11" i="5" s="1"/>
  <c r="R28" i="5" s="1"/>
  <c r="T28" i="5" s="1"/>
  <c r="W11" i="5"/>
  <c r="X11" i="5" s="1"/>
  <c r="U28" i="5" s="1"/>
  <c r="W28" i="5" s="1"/>
  <c r="U10" i="5"/>
  <c r="V10" i="5" s="1"/>
  <c r="R27" i="5" s="1"/>
  <c r="T27" i="5" s="1"/>
  <c r="W10" i="5"/>
  <c r="X10" i="5" s="1"/>
  <c r="U27" i="5" s="1"/>
  <c r="W27" i="5" s="1"/>
  <c r="U9" i="5"/>
  <c r="V9" i="5" s="1"/>
  <c r="R26" i="5" s="1"/>
  <c r="T26" i="5" s="1"/>
  <c r="W9" i="5"/>
  <c r="X9" i="5" s="1"/>
  <c r="R26" i="7"/>
  <c r="X13" i="7"/>
  <c r="R20" i="7"/>
  <c r="R21" i="7" s="1"/>
  <c r="X15" i="7"/>
  <c r="V4" i="9" l="1"/>
  <c r="P20" i="9" s="1"/>
  <c r="R28" i="10"/>
  <c r="V44" i="11"/>
  <c r="S49" i="11" s="1"/>
  <c r="R33" i="10"/>
  <c r="V28" i="11"/>
  <c r="V27" i="11"/>
  <c r="V7" i="9"/>
  <c r="R20" i="9" s="1"/>
  <c r="P21" i="9" s="1"/>
  <c r="R27" i="10"/>
  <c r="O36" i="10"/>
  <c r="O45" i="10" s="1"/>
  <c r="O37" i="10"/>
  <c r="O46" i="10" s="1"/>
  <c r="O27" i="10"/>
  <c r="O52" i="10" s="1"/>
  <c r="S6" i="10"/>
  <c r="R7" i="10"/>
  <c r="R9" i="10"/>
  <c r="Q14" i="10"/>
  <c r="R45" i="10"/>
  <c r="R15" i="10"/>
  <c r="P45" i="10" s="1"/>
  <c r="S7" i="10"/>
  <c r="R43" i="10"/>
  <c r="Q16" i="10"/>
  <c r="P43" i="10" s="1"/>
  <c r="R34" i="10"/>
  <c r="R36" i="10"/>
  <c r="S26" i="5"/>
  <c r="T25" i="5"/>
  <c r="T29" i="5" s="1"/>
  <c r="S25" i="5"/>
  <c r="U26" i="5"/>
  <c r="W26" i="5" s="1"/>
  <c r="W29" i="5" s="1"/>
  <c r="X12" i="5"/>
  <c r="S28" i="5"/>
  <c r="S27" i="5"/>
  <c r="V12" i="5"/>
  <c r="Q11" i="10" l="1"/>
  <c r="P34" i="10" s="1"/>
  <c r="R10" i="10"/>
  <c r="P36" i="10" s="1"/>
  <c r="V31" i="11"/>
  <c r="V33" i="11" s="1"/>
  <c r="S48" i="11" s="1"/>
  <c r="S51" i="11" s="1"/>
  <c r="W58" i="11" s="1"/>
  <c r="R59" i="11" s="1"/>
  <c r="Q17" i="10"/>
  <c r="R29" i="10"/>
  <c r="R46" i="10"/>
  <c r="S15" i="10"/>
  <c r="R47" i="10"/>
  <c r="R16" i="10"/>
  <c r="T7" i="10"/>
  <c r="R44" i="10"/>
  <c r="T52" i="10"/>
  <c r="P27" i="10"/>
  <c r="T53" i="10"/>
  <c r="P28" i="10"/>
  <c r="O28" i="10"/>
  <c r="O53" i="10" s="1"/>
  <c r="O38" i="10"/>
  <c r="O47" i="10" s="1"/>
  <c r="T6" i="10"/>
  <c r="O29" i="10" s="1"/>
  <c r="O54" i="10" s="1"/>
  <c r="R38" i="10"/>
  <c r="Q12" i="10"/>
  <c r="P35" i="10" s="1"/>
  <c r="R35" i="10"/>
  <c r="R11" i="10"/>
  <c r="P37" i="10" s="1"/>
  <c r="S10" i="10"/>
  <c r="P38" i="10" s="1"/>
  <c r="R37" i="10"/>
  <c r="R14" i="10"/>
  <c r="S9" i="10"/>
  <c r="S29" i="5"/>
  <c r="P46" i="10" l="1"/>
  <c r="R20" i="10"/>
  <c r="P52" i="10" s="1"/>
  <c r="R52" i="10"/>
  <c r="P47" i="10"/>
  <c r="S20" i="10"/>
  <c r="P53" i="10" s="1"/>
  <c r="R53" i="10"/>
  <c r="P44" i="10"/>
  <c r="R51" i="10"/>
  <c r="Q20" i="10"/>
  <c r="P51" i="10" s="1"/>
  <c r="S14" i="10"/>
  <c r="T9" i="10"/>
  <c r="T14" i="10" s="1"/>
  <c r="T54" i="10"/>
  <c r="P29" i="10"/>
</calcChain>
</file>

<file path=xl/sharedStrings.xml><?xml version="1.0" encoding="utf-8"?>
<sst xmlns="http://schemas.openxmlformats.org/spreadsheetml/2006/main" count="1246" uniqueCount="285">
  <si>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</si>
  <si>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</si>
  <si>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</si>
  <si>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</si>
  <si>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</si>
  <si>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</si>
  <si>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</si>
  <si>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</si>
  <si>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|</t>
  </si>
  <si>
    <t>Find</t>
  </si>
  <si>
    <t>=</t>
  </si>
  <si>
    <t>+</t>
  </si>
  <si>
    <t>(a)</t>
  </si>
  <si>
    <t>(b)</t>
  </si>
  <si>
    <t>C</t>
  </si>
  <si>
    <t>total</t>
  </si>
  <si>
    <t>x</t>
  </si>
  <si>
    <t>item</t>
  </si>
  <si>
    <t>n/a</t>
  </si>
  <si>
    <t>(1)</t>
  </si>
  <si>
    <t>(2)</t>
  </si>
  <si>
    <t>/</t>
  </si>
  <si>
    <t>-</t>
  </si>
  <si>
    <t>asset</t>
  </si>
  <si>
    <t>--</t>
  </si>
  <si>
    <t xml:space="preserve">  &lt;== final answer</t>
  </si>
  <si>
    <t>A</t>
  </si>
  <si>
    <t>?</t>
  </si>
  <si>
    <t>Step 1</t>
  </si>
  <si>
    <t>Step 2</t>
  </si>
  <si>
    <t>Ceded Reinsurance - Prospective</t>
  </si>
  <si>
    <t>PDR under GAAP &amp; SAP</t>
  </si>
  <si>
    <t>SAP liabilities</t>
  </si>
  <si>
    <t>Reinsurance</t>
  </si>
  <si>
    <t>PDR</t>
  </si>
  <si>
    <t>Assets</t>
  </si>
  <si>
    <t>Liabilities</t>
  </si>
  <si>
    <t>Ceded Reinsurance (Prospective) under GAAP &amp; SAP</t>
  </si>
  <si>
    <t>Exam 6U: GAAP &amp; SAP</t>
  </si>
  <si>
    <t>10-K</t>
  </si>
  <si>
    <t>SAP 10-K exhibit</t>
  </si>
  <si>
    <t>Goodwill</t>
  </si>
  <si>
    <t>SAP Admitted Assets</t>
  </si>
  <si>
    <t>SAP Liabilities</t>
  </si>
  <si>
    <t>Odomirok - Chapter 22/23</t>
  </si>
  <si>
    <t>text example</t>
  </si>
  <si>
    <t xml:space="preserve"> this is a very easy calculation if you understand the difference between SAP &amp; GAAP for prospective reinsurance</t>
  </si>
  <si>
    <t>Calculate the missing SAP quantities in this balance sheet presentation for prospective reinsurance.</t>
  </si>
  <si>
    <t>GAAP:</t>
  </si>
  <si>
    <t>liabilities are shown GROSS of reinsurance</t>
  </si>
  <si>
    <t>SAP:</t>
  </si>
  <si>
    <t>liabilities are shown NET of reinsurance</t>
  </si>
  <si>
    <t>GAAP basis</t>
  </si>
  <si>
    <t>SAP basis</t>
  </si>
  <si>
    <t>Reinsurance Recoverables</t>
  </si>
  <si>
    <r>
      <rPr>
        <b/>
        <sz val="11"/>
        <color rgb="FFFF0000"/>
        <rFont val="Calibri"/>
        <family val="2"/>
        <scheme val="minor"/>
      </rPr>
      <t>[A]</t>
    </r>
    <r>
      <rPr>
        <sz val="11"/>
        <color theme="1"/>
        <rFont val="Calibri"/>
        <family val="2"/>
        <scheme val="minor"/>
      </rPr>
      <t xml:space="preserve"> On Paid Losses</t>
    </r>
  </si>
  <si>
    <r>
      <rPr>
        <b/>
        <sz val="11"/>
        <color rgb="FFFF0000"/>
        <rFont val="Calibri"/>
        <family val="2"/>
        <scheme val="minor"/>
      </rPr>
      <t>[B]</t>
    </r>
    <r>
      <rPr>
        <sz val="11"/>
        <color theme="1"/>
        <rFont val="Calibri"/>
        <family val="2"/>
        <scheme val="minor"/>
      </rPr>
      <t xml:space="preserve"> On Unpaid Losses</t>
    </r>
  </si>
  <si>
    <t>On Paid Losses</t>
  </si>
  <si>
    <t xml:space="preserve"> = GAAP value</t>
  </si>
  <si>
    <r>
      <rPr>
        <b/>
        <sz val="11"/>
        <color rgb="FFFF0000"/>
        <rFont val="Calibri"/>
        <family val="2"/>
        <scheme val="minor"/>
      </rPr>
      <t>[C]</t>
    </r>
    <r>
      <rPr>
        <sz val="11"/>
        <color theme="1"/>
        <rFont val="Calibri"/>
        <family val="2"/>
        <scheme val="minor"/>
      </rPr>
      <t xml:space="preserve"> Prepaid Reinsurance Premiums</t>
    </r>
  </si>
  <si>
    <t>Reserve for Losses and Loss Adjustment Expenses</t>
  </si>
  <si>
    <t xml:space="preserve"> = see below</t>
  </si>
  <si>
    <r>
      <rPr>
        <b/>
        <sz val="11"/>
        <color rgb="FFFF0000"/>
        <rFont val="Calibri"/>
        <family val="2"/>
        <scheme val="minor"/>
      </rPr>
      <t>[D]</t>
    </r>
    <r>
      <rPr>
        <sz val="11"/>
        <color theme="1"/>
        <rFont val="Calibri"/>
        <family val="2"/>
        <scheme val="minor"/>
      </rPr>
      <t xml:space="preserve"> Reserve for Losses and Loss Adjustment Expenses</t>
    </r>
  </si>
  <si>
    <t>Ceded Reinsurance Premium Payable (Net of Ceded Commission)</t>
  </si>
  <si>
    <r>
      <rPr>
        <b/>
        <sz val="11"/>
        <color rgb="FFFF0000"/>
        <rFont val="Calibri"/>
        <family val="2"/>
        <scheme val="minor"/>
      </rPr>
      <t>[E]</t>
    </r>
    <r>
      <rPr>
        <sz val="11"/>
        <color theme="1"/>
        <rFont val="Calibri"/>
        <family val="2"/>
        <scheme val="minor"/>
      </rPr>
      <t xml:space="preserve"> Ceded Reinsurance Premium Payable (Net of Ceded Commission)</t>
    </r>
  </si>
  <si>
    <t>Unearned Premium Reserve</t>
  </si>
  <si>
    <r>
      <rPr>
        <b/>
        <sz val="11"/>
        <color rgb="FFFF0000"/>
        <rFont val="Calibri"/>
        <family val="2"/>
        <scheme val="minor"/>
      </rPr>
      <t>[F]</t>
    </r>
    <r>
      <rPr>
        <sz val="11"/>
        <color theme="1"/>
        <rFont val="Calibri"/>
        <family val="2"/>
        <scheme val="minor"/>
      </rPr>
      <t xml:space="preserve"> Unearned Premium Reserve</t>
    </r>
  </si>
  <si>
    <t>Provision for Reinsurance</t>
  </si>
  <si>
    <t>AS line</t>
  </si>
  <si>
    <t>Assets (page 2)</t>
  </si>
  <si>
    <t>page 2</t>
  </si>
  <si>
    <t>[D]</t>
  </si>
  <si>
    <t>[B]</t>
  </si>
  <si>
    <t>16.1</t>
  </si>
  <si>
    <t>Liabilities (page 3)</t>
  </si>
  <si>
    <t>page 3</t>
  </si>
  <si>
    <t>1+3</t>
  </si>
  <si>
    <t>[F]</t>
  </si>
  <si>
    <t>[C]</t>
  </si>
  <si>
    <r>
      <t xml:space="preserve"> calculate the </t>
    </r>
    <r>
      <rPr>
        <u/>
        <sz val="11"/>
        <color theme="1"/>
        <rFont val="Calibri"/>
        <family val="2"/>
        <scheme val="minor"/>
      </rPr>
      <t>premium deficiency</t>
    </r>
    <r>
      <rPr>
        <sz val="11"/>
        <color theme="1"/>
        <rFont val="Calibri"/>
        <family val="2"/>
        <scheme val="minor"/>
      </rPr>
      <t xml:space="preserve"> for GAAP &amp; SAP for each policy group by completing the following table</t>
    </r>
  </si>
  <si>
    <t>Calculate these 3 items in total for all policy groups for both GAAP &amp; SAP:</t>
  </si>
  <si>
    <t>(3)</t>
  </si>
  <si>
    <t>(4)</t>
  </si>
  <si>
    <t>(5)</t>
  </si>
  <si>
    <t>(6)</t>
  </si>
  <si>
    <t>(7)</t>
  </si>
  <si>
    <t>(8)</t>
  </si>
  <si>
    <t>premium deficiency</t>
  </si>
  <si>
    <t>policy</t>
  </si>
  <si>
    <t>inv.</t>
  </si>
  <si>
    <t>GAAP</t>
  </si>
  <si>
    <t>SAP</t>
  </si>
  <si>
    <t>DAC asset</t>
  </si>
  <si>
    <t>grouping</t>
  </si>
  <si>
    <t>UPR</t>
  </si>
  <si>
    <t>PV(loss)</t>
  </si>
  <si>
    <t>income</t>
  </si>
  <si>
    <t>DAC</t>
  </si>
  <si>
    <t>profit</t>
  </si>
  <si>
    <t>prem. def.</t>
  </si>
  <si>
    <t>(c)</t>
  </si>
  <si>
    <t>PDR liability</t>
  </si>
  <si>
    <t>B</t>
  </si>
  <si>
    <t>D</t>
  </si>
  <si>
    <t>/\</t>
  </si>
  <si>
    <t xml:space="preserve"> =  (1) - (2) + (3) - (4)</t>
  </si>
  <si>
    <t>/ | \</t>
  </si>
  <si>
    <t xml:space="preserve"> = MAX[ 0, -(5) ]</t>
  </si>
  <si>
    <t xml:space="preserve"> =  (1) - (2) + (3)</t>
  </si>
  <si>
    <t>final answers to (a)</t>
  </si>
  <si>
    <t xml:space="preserve"> = MAX[ 0, -(7) ]</t>
  </si>
  <si>
    <r>
      <t xml:space="preserve"> use the results of Step 1 to calculate the </t>
    </r>
    <r>
      <rPr>
        <u/>
        <sz val="11"/>
        <color theme="1"/>
        <rFont val="Calibri"/>
        <family val="2"/>
        <scheme val="minor"/>
      </rPr>
      <t>actual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DAC asset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PDR liability</t>
    </r>
    <r>
      <rPr>
        <sz val="11"/>
        <color theme="1"/>
        <rFont val="Calibri"/>
        <family val="2"/>
        <scheme val="minor"/>
      </rPr>
      <t xml:space="preserve"> for GAAP &amp; SAP</t>
    </r>
  </si>
  <si>
    <t>(6a)</t>
  </si>
  <si>
    <t>(6b)</t>
  </si>
  <si>
    <t>(8a)</t>
  </si>
  <si>
    <t>(8b)</t>
  </si>
  <si>
    <t>original</t>
  </si>
  <si>
    <t>liab.</t>
  </si>
  <si>
    <t xml:space="preserve"> = MAX[ 0, (4)-(6) ]</t>
  </si>
  <si>
    <t xml:space="preserve"> = MAX[ 0, (6)-(4) ]</t>
  </si>
  <si>
    <t xml:space="preserve"> = 0 (always)</t>
  </si>
  <si>
    <t xml:space="preserve"> = (8)</t>
  </si>
  <si>
    <t>2016.Spring #15a</t>
  </si>
  <si>
    <t>Year-end balances:</t>
  </si>
  <si>
    <t>SAP admitted assets include:</t>
  </si>
  <si>
    <t>agents' balances &lt; 90 days past due</t>
  </si>
  <si>
    <t>agents' balances &gt; 90 days past due</t>
  </si>
  <si>
    <t>NAIC Class 2 bond</t>
  </si>
  <si>
    <t xml:space="preserve">  &lt;== Amortized Cost for Class 1 &amp; 2</t>
  </si>
  <si>
    <t>NAIC Class 2 bond, amortized cost</t>
  </si>
  <si>
    <t>NAIC Class 3 bond</t>
  </si>
  <si>
    <t xml:space="preserve">  &lt;== min(Amortized Cost, Fair Value) for Class 3,4,5,6</t>
  </si>
  <si>
    <t>NAIC Class 2 bond, fair value</t>
  </si>
  <si>
    <t>NAIC Class 3 bond, amortized cost</t>
  </si>
  <si>
    <t>DTA minus DTL</t>
  </si>
  <si>
    <t>NAIC Class 3 bond, fair value</t>
  </si>
  <si>
    <t xml:space="preserve">SAP net admitted assets =  </t>
  </si>
  <si>
    <t>cash &amp; cash equivalents</t>
  </si>
  <si>
    <t>Everything else is excluded for various reasons.</t>
  </si>
  <si>
    <t>net UEP</t>
  </si>
  <si>
    <t>high-deductible unpaid loss below deductible</t>
  </si>
  <si>
    <r>
      <t xml:space="preserve">DTA </t>
    </r>
    <r>
      <rPr>
        <i/>
        <sz val="11"/>
        <color theme="1"/>
        <rFont val="Calibri"/>
        <family val="2"/>
        <scheme val="minor"/>
      </rPr>
      <t>(this and DTL would not appear together)</t>
    </r>
  </si>
  <si>
    <r>
      <t xml:space="preserve">DTL </t>
    </r>
    <r>
      <rPr>
        <i/>
        <sz val="11"/>
        <color theme="1"/>
        <rFont val="Calibri"/>
        <family val="2"/>
        <scheme val="minor"/>
      </rPr>
      <t>(this and DTL would not appear together)</t>
    </r>
  </si>
  <si>
    <t>SAP net admitted assets</t>
  </si>
  <si>
    <t>2016.Spring #15b</t>
  </si>
  <si>
    <t>Step 1:</t>
  </si>
  <si>
    <r>
      <t xml:space="preserve">For </t>
    </r>
    <r>
      <rPr>
        <sz val="11"/>
        <color rgb="FF00B050"/>
        <rFont val="Calibri"/>
        <family val="2"/>
        <scheme val="minor"/>
      </rPr>
      <t>direct &amp; assumed</t>
    </r>
    <r>
      <rPr>
        <sz val="11"/>
        <color theme="1"/>
        <rFont val="Calibri"/>
        <family val="2"/>
        <scheme val="minor"/>
      </rPr>
      <t xml:space="preserve"> unpaid loss &amp; DCC:</t>
    </r>
  </si>
  <si>
    <t xml:space="preserve">  ==&gt; sum(AY-1, AY) for Case, Bulk &amp; IBNR</t>
  </si>
  <si>
    <t>CY/AY-1</t>
  </si>
  <si>
    <t>CY/AY</t>
  </si>
  <si>
    <t>unpaid loss: Case direct &amp; assumed</t>
  </si>
  <si>
    <t>Step 2:</t>
  </si>
  <si>
    <r>
      <t xml:space="preserve">For </t>
    </r>
    <r>
      <rPr>
        <sz val="11"/>
        <color rgb="FFFF0000"/>
        <rFont val="Calibri"/>
        <family val="2"/>
        <scheme val="minor"/>
      </rPr>
      <t>ceded</t>
    </r>
    <r>
      <rPr>
        <sz val="11"/>
        <color theme="1"/>
        <rFont val="Calibri"/>
        <family val="2"/>
        <scheme val="minor"/>
      </rPr>
      <t xml:space="preserve"> unpaid loss &amp; DCC</t>
    </r>
  </si>
  <si>
    <t>unpaid loss: Case ceded</t>
  </si>
  <si>
    <r>
      <t xml:space="preserve">  ==&gt; </t>
    </r>
    <r>
      <rPr>
        <sz val="11"/>
        <color rgb="FFFF0000"/>
        <rFont val="Calibri"/>
        <family val="2"/>
        <scheme val="minor"/>
      </rPr>
      <t>subtract</t>
    </r>
    <r>
      <rPr>
        <sz val="11"/>
        <color theme="1"/>
        <rFont val="Calibri"/>
        <family val="2"/>
        <scheme val="minor"/>
      </rPr>
      <t xml:space="preserve"> sum(AY-1, AY) for Case, Bulk &amp; IBNR</t>
    </r>
  </si>
  <si>
    <t>unpaid loss: Bulk &amp; IBNR direct &amp; assumed</t>
  </si>
  <si>
    <t>unpaid loss: Bulk &amp; IBNR ceded</t>
  </si>
  <si>
    <t>Step 3:</t>
  </si>
  <si>
    <r>
      <t xml:space="preserve">For </t>
    </r>
    <r>
      <rPr>
        <sz val="11"/>
        <color rgb="FF00B050"/>
        <rFont val="Calibri"/>
        <family val="2"/>
        <scheme val="minor"/>
      </rPr>
      <t>direct &amp; assumed</t>
    </r>
    <r>
      <rPr>
        <sz val="11"/>
        <color theme="1"/>
        <rFont val="Calibri"/>
        <family val="2"/>
        <scheme val="minor"/>
      </rPr>
      <t xml:space="preserve"> unpaid A&amp;O:</t>
    </r>
  </si>
  <si>
    <t>unpaid DCC: Case direct &amp; assumed</t>
  </si>
  <si>
    <t xml:space="preserve">  ==&gt; sum(AY-1, AY) for Case</t>
  </si>
  <si>
    <t>unpaid DCC: Case ceded</t>
  </si>
  <si>
    <t>unpaid DCC: Bulk &amp; IBNR direct &amp; assumed</t>
  </si>
  <si>
    <t>Step 4:</t>
  </si>
  <si>
    <r>
      <t xml:space="preserve">For </t>
    </r>
    <r>
      <rPr>
        <sz val="11"/>
        <color rgb="FFFF0000"/>
        <rFont val="Calibri"/>
        <family val="2"/>
        <scheme val="minor"/>
      </rPr>
      <t>ceded</t>
    </r>
    <r>
      <rPr>
        <sz val="11"/>
        <color theme="1"/>
        <rFont val="Calibri"/>
        <family val="2"/>
        <scheme val="minor"/>
      </rPr>
      <t xml:space="preserve"> unpaid A&amp;O</t>
    </r>
  </si>
  <si>
    <t>unpaid DCC: Bulk &amp; IBNR ceded</t>
  </si>
  <si>
    <r>
      <t xml:space="preserve">  ==&gt; </t>
    </r>
    <r>
      <rPr>
        <sz val="11"/>
        <color rgb="FFFF0000"/>
        <rFont val="Calibri"/>
        <family val="2"/>
        <scheme val="minor"/>
      </rPr>
      <t>subtract</t>
    </r>
    <r>
      <rPr>
        <sz val="11"/>
        <color theme="1"/>
        <rFont val="Calibri"/>
        <family val="2"/>
        <scheme val="minor"/>
      </rPr>
      <t xml:space="preserve"> sum(AY-1, AY) for Case</t>
    </r>
  </si>
  <si>
    <t>unpaid A&amp;O: direct &amp; assumed</t>
  </si>
  <si>
    <t>unpaid A&amp;O: ceded</t>
  </si>
  <si>
    <t>Step5:</t>
  </si>
  <si>
    <t>Add current year net UEP</t>
  </si>
  <si>
    <t>anticipated salvage &amp; subrogation</t>
  </si>
  <si>
    <t>Final answer</t>
  </si>
  <si>
    <t>Step 3</t>
  </si>
  <si>
    <t>Step 4</t>
  </si>
  <si>
    <t>Step 5</t>
  </si>
  <si>
    <t>2014.Spring #23</t>
  </si>
  <si>
    <t>The 10-year loss development table has 10 years of data but this company has only been in operation for 4 years</t>
  </si>
  <si>
    <t>so our table will include only those years.</t>
  </si>
  <si>
    <t xml:space="preserve">An insurance company began writing business in calendar year: </t>
  </si>
  <si>
    <t>The information below is from the company's annual statement for:</t>
  </si>
  <si>
    <t xml:space="preserve">calendar year ==&gt; </t>
  </si>
  <si>
    <t>initial reserves</t>
  </si>
  <si>
    <t>Schedule P - Part 2 - Summary</t>
  </si>
  <si>
    <t>years</t>
  </si>
  <si>
    <t>cum paid as of</t>
  </si>
  <si>
    <t>in which</t>
  </si>
  <si>
    <r>
      <t xml:space="preserve">  </t>
    </r>
    <r>
      <rPr>
        <b/>
        <sz val="11"/>
        <color rgb="FF0070C0"/>
        <rFont val="Calibri"/>
        <family val="2"/>
        <scheme val="minor"/>
      </rPr>
      <t>INCURRED</t>
    </r>
    <r>
      <rPr>
        <sz val="11"/>
        <rFont val="Calibri"/>
        <family val="2"/>
        <scheme val="minor"/>
      </rPr>
      <t xml:space="preserve"> net losses and DCC reported at year-end</t>
    </r>
  </si>
  <si>
    <t>1 year later</t>
  </si>
  <si>
    <t>losses were</t>
  </si>
  <si>
    <t>2 years later</t>
  </si>
  <si>
    <t>incurred</t>
  </si>
  <si>
    <t>xxxx</t>
  </si>
  <si>
    <t>3 years later</t>
  </si>
  <si>
    <t>xx</t>
  </si>
  <si>
    <t>cum incurred restated</t>
  </si>
  <si>
    <t>Schedule P - Part 3 - Summary</t>
  </si>
  <si>
    <r>
      <t xml:space="preserve">  cum </t>
    </r>
    <r>
      <rPr>
        <b/>
        <sz val="11"/>
        <color rgb="FF00B050"/>
        <rFont val="Calibri"/>
        <family val="2"/>
        <scheme val="minor"/>
      </rPr>
      <t>PAID</t>
    </r>
    <r>
      <rPr>
        <sz val="11"/>
        <rFont val="Calibri"/>
        <family val="2"/>
        <scheme val="minor"/>
      </rPr>
      <t xml:space="preserve"> net losses and DCC reported at year-end</t>
    </r>
  </si>
  <si>
    <t>cum deficiency or</t>
  </si>
  <si>
    <t xml:space="preserve"> &lt;== also called ADVERSE DEVELOPMENT</t>
  </si>
  <si>
    <t>(redundancy)</t>
  </si>
  <si>
    <t>The initial reserves are calculated as follows:</t>
  </si>
  <si>
    <t>Calculate the 10-year loss development table that would be included in the</t>
  </si>
  <si>
    <t>The cumulative PAID values are calculated as follows:</t>
  </si>
  <si>
    <r>
      <t xml:space="preserve">The cumulative INCURRED values </t>
    </r>
    <r>
      <rPr>
        <b/>
        <u/>
        <sz val="11"/>
        <color rgb="FF0070C0"/>
        <rFont val="Calibri"/>
        <family val="2"/>
        <scheme val="minor"/>
      </rPr>
      <t>restated</t>
    </r>
    <r>
      <rPr>
        <b/>
        <sz val="11"/>
        <color rgb="FF0070C0"/>
        <rFont val="Calibri"/>
        <family val="2"/>
        <scheme val="minor"/>
      </rPr>
      <t xml:space="preserve"> are calculated as follows:</t>
    </r>
  </si>
  <si>
    <t>The adverse development is calculated as follows:</t>
  </si>
  <si>
    <r>
      <t>(</t>
    </r>
    <r>
      <rPr>
        <b/>
        <u/>
        <sz val="11"/>
        <color rgb="FF0070C0"/>
        <rFont val="Calibri"/>
        <family val="2"/>
        <scheme val="minor"/>
      </rPr>
      <t>latest</t>
    </r>
    <r>
      <rPr>
        <b/>
        <sz val="11"/>
        <color rgb="FF0070C0"/>
        <rFont val="Calibri"/>
        <family val="2"/>
        <scheme val="minor"/>
      </rPr>
      <t xml:space="preserve"> cum incurred restated</t>
    </r>
    <r>
      <rPr>
        <sz val="11"/>
        <rFont val="Calibri"/>
        <family val="2"/>
        <scheme val="minor"/>
      </rPr>
      <t>) - (</t>
    </r>
    <r>
      <rPr>
        <sz val="11"/>
        <color rgb="FFFF0000"/>
        <rFont val="Calibri"/>
        <family val="2"/>
        <scheme val="minor"/>
      </rPr>
      <t>initial reserves</t>
    </r>
    <r>
      <rPr>
        <sz val="11"/>
        <rFont val="Calibri"/>
        <family val="2"/>
        <scheme val="minor"/>
      </rPr>
      <t>)</t>
    </r>
  </si>
  <si>
    <t>&lt;====</t>
  </si>
  <si>
    <t>you need at least 2 data points to</t>
  </si>
  <si>
    <t>calculate adverse development</t>
  </si>
  <si>
    <t>2016.Fall #18</t>
  </si>
  <si>
    <t>Consider each component of FV(liabilities)</t>
  </si>
  <si>
    <t>GAAP Goodwill using cost-of-capital approach</t>
  </si>
  <si>
    <t>Component #1:</t>
  </si>
  <si>
    <t>nominal future cash flows of liabilities</t>
  </si>
  <si>
    <t>Amounts at time of acquisition at CY</t>
  </si>
  <si>
    <t>(For this problem, we are given the cash flows, otherwise we'd have to calculate them</t>
  </si>
  <si>
    <t>FV(assets)</t>
  </si>
  <si>
    <t>from the LDFs or the payment pattern.)</t>
  </si>
  <si>
    <t>U.S. GAAP assets</t>
  </si>
  <si>
    <r>
      <t xml:space="preserve">FV(liabilities) </t>
    </r>
    <r>
      <rPr>
        <i/>
        <sz val="11"/>
        <color theme="1"/>
        <rFont val="Calibri"/>
        <family val="2"/>
        <scheme val="minor"/>
      </rPr>
      <t>other than loss &amp; LAE</t>
    </r>
  </si>
  <si>
    <t>Component #2:</t>
  </si>
  <si>
    <t>discount rate</t>
  </si>
  <si>
    <t>risk-free rate</t>
  </si>
  <si>
    <t>illiquidity premium</t>
  </si>
  <si>
    <t>purchase price</t>
  </si>
  <si>
    <t>CY</t>
  </si>
  <si>
    <t>paid during year</t>
  </si>
  <si>
    <t>Component #3:</t>
  </si>
  <si>
    <t>risk margin calculation</t>
  </si>
  <si>
    <t xml:space="preserve">  CY</t>
  </si>
  <si>
    <t>CY + 1</t>
  </si>
  <si>
    <t xml:space="preserve">  CY + 1</t>
  </si>
  <si>
    <t>CY + 2</t>
  </si>
  <si>
    <t>First, we need the cumulative unpaid values</t>
  </si>
  <si>
    <t xml:space="preserve">  CY + 2</t>
  </si>
  <si>
    <t>&gt; CY + 2</t>
  </si>
  <si>
    <t>at the start of each year. See table at right =&gt;</t>
  </si>
  <si>
    <t xml:space="preserve">  &gt; CY + 2</t>
  </si>
  <si>
    <t>some more junk you'll need</t>
  </si>
  <si>
    <t>Then the capital required to support these liabilities = 50% x unpaid:</t>
  </si>
  <si>
    <t>pre-tax cost-of-capital</t>
  </si>
  <si>
    <r>
      <t>C</t>
    </r>
    <r>
      <rPr>
        <vertAlign val="subscript"/>
        <sz val="11"/>
        <color theme="1"/>
        <rFont val="Calibri"/>
        <family val="2"/>
        <scheme val="minor"/>
      </rPr>
      <t>0</t>
    </r>
  </si>
  <si>
    <r>
      <t>C</t>
    </r>
    <r>
      <rPr>
        <vertAlign val="subscript"/>
        <sz val="11"/>
        <color theme="1"/>
        <rFont val="Calibri"/>
        <family val="2"/>
        <scheme val="minor"/>
      </rPr>
      <t>1</t>
    </r>
  </si>
  <si>
    <r>
      <t>C</t>
    </r>
    <r>
      <rPr>
        <vertAlign val="subscript"/>
        <sz val="11"/>
        <color theme="1"/>
        <rFont val="Calibri"/>
        <family val="2"/>
        <scheme val="minor"/>
      </rPr>
      <t>2</t>
    </r>
  </si>
  <si>
    <t>still more junk you'll need:</t>
  </si>
  <si>
    <r>
      <t>C</t>
    </r>
    <r>
      <rPr>
        <vertAlign val="subscript"/>
        <sz val="11"/>
        <color theme="1"/>
        <rFont val="Calibri"/>
        <family val="2"/>
        <scheme val="minor"/>
      </rPr>
      <t>3</t>
    </r>
  </si>
  <si>
    <t xml:space="preserve">  loss &amp; LAE payments are made mid-year</t>
  </si>
  <si>
    <t>&lt;== use 0.5, 1.5, 2.5,... to discount</t>
  </si>
  <si>
    <r>
      <t xml:space="preserve">Now we can apply the </t>
    </r>
    <r>
      <rPr>
        <b/>
        <sz val="11"/>
        <color theme="1"/>
        <rFont val="Calibri"/>
        <family val="2"/>
        <scheme val="minor"/>
      </rPr>
      <t xml:space="preserve">risk adjustment </t>
    </r>
    <r>
      <rPr>
        <sz val="11"/>
        <color theme="1"/>
        <rFont val="Calibri"/>
        <family val="2"/>
        <scheme val="minor"/>
      </rPr>
      <t>formula using the discount rate from above:</t>
    </r>
  </si>
  <si>
    <t xml:space="preserve">  return on capital is paid to investores at year-end</t>
  </si>
  <si>
    <t>&lt;== use 1, 2, 3,… to discount</t>
  </si>
  <si>
    <r>
      <t xml:space="preserve">Note that we use </t>
    </r>
    <r>
      <rPr>
        <i/>
        <u/>
        <sz val="11"/>
        <color rgb="FFFF0000"/>
        <rFont val="Calibri"/>
        <family val="2"/>
        <scheme val="minor"/>
      </rPr>
      <t>integer</t>
    </r>
    <r>
      <rPr>
        <i/>
        <sz val="11"/>
        <color rgb="FFFF0000"/>
        <rFont val="Calibri"/>
        <family val="2"/>
        <scheme val="minor"/>
      </rPr>
      <t xml:space="preserve"> exponents because </t>
    </r>
    <r>
      <rPr>
        <i/>
        <u/>
        <sz val="11"/>
        <color rgb="FFFF0000"/>
        <rFont val="Calibri"/>
        <family val="2"/>
        <scheme val="minor"/>
      </rPr>
      <t>investors are paid at year-end</t>
    </r>
    <r>
      <rPr>
        <i/>
        <sz val="11"/>
        <color rgb="FFFF0000"/>
        <rFont val="Calibri"/>
        <family val="2"/>
        <scheme val="minor"/>
      </rPr>
      <t>.</t>
    </r>
  </si>
  <si>
    <r>
      <t xml:space="preserve">  required capital @ year-end = </t>
    </r>
    <r>
      <rPr>
        <b/>
        <sz val="11"/>
        <color theme="1"/>
        <rFont val="Calibri"/>
        <family val="2"/>
        <scheme val="minor"/>
      </rPr>
      <t>unpaid x</t>
    </r>
  </si>
  <si>
    <r>
      <t>avg(C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 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)</t>
    </r>
  </si>
  <si>
    <t xml:space="preserve">    (stated slightly differently from exam problem - this is done so that my solution</t>
  </si>
  <si>
    <r>
      <t>avg(C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, 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</si>
  <si>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 xml:space="preserve">     fits the risk-adjustment formula from Odomirok)</t>
  </si>
  <si>
    <r>
      <t>avg(C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C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</si>
  <si>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avg(C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, C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)</t>
    </r>
  </si>
  <si>
    <r>
      <t xml:space="preserve">Value of purchaser's GAAP </t>
    </r>
    <r>
      <rPr>
        <b/>
        <sz val="11"/>
        <color theme="1"/>
        <rFont val="Calibri"/>
        <family val="2"/>
        <scheme val="minor"/>
      </rPr>
      <t>goodwill</t>
    </r>
    <r>
      <rPr>
        <sz val="11"/>
        <color theme="1"/>
        <rFont val="Calibri"/>
        <family val="2"/>
        <scheme val="minor"/>
      </rPr>
      <t xml:space="preserve"> using the cost-of-capital approach</t>
    </r>
  </si>
  <si>
    <t xml:space="preserve">  = (R - i)</t>
  </si>
  <si>
    <t xml:space="preserve">risk margin component for FV(liabilities) ==&gt;  </t>
  </si>
  <si>
    <r>
      <t xml:space="preserve">Calculate the </t>
    </r>
    <r>
      <rPr>
        <b/>
        <sz val="11"/>
        <color theme="1"/>
        <rFont val="Calibri"/>
        <family val="2"/>
        <scheme val="minor"/>
      </rPr>
      <t>discounted unpaid values</t>
    </r>
    <r>
      <rPr>
        <sz val="11"/>
        <color theme="1"/>
        <rFont val="Calibri"/>
        <family val="2"/>
        <scheme val="minor"/>
      </rPr>
      <t xml:space="preserve"> using the discount rate from component 2.</t>
    </r>
  </si>
  <si>
    <r>
      <t xml:space="preserve">Now we have to Calculate the </t>
    </r>
    <r>
      <rPr>
        <u/>
        <sz val="11"/>
        <color theme="1"/>
        <rFont val="Calibri"/>
        <family val="2"/>
        <scheme val="minor"/>
      </rPr>
      <t>discounted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unpaid values</t>
    </r>
    <r>
      <rPr>
        <sz val="11"/>
        <color theme="1"/>
        <rFont val="Calibri"/>
        <family val="2"/>
        <scheme val="minor"/>
      </rPr>
      <t xml:space="preserve"> using the same discount rate</t>
    </r>
  </si>
  <si>
    <r>
      <t xml:space="preserve">Use the given </t>
    </r>
    <r>
      <rPr>
        <b/>
        <sz val="11"/>
        <color theme="1"/>
        <rFont val="Calibri"/>
        <family val="2"/>
        <scheme val="minor"/>
      </rPr>
      <t>incremental</t>
    </r>
    <r>
      <rPr>
        <sz val="11"/>
        <color theme="1"/>
        <rFont val="Calibri"/>
        <family val="2"/>
        <scheme val="minor"/>
      </rPr>
      <t xml:space="preserve"> unpaid values.</t>
    </r>
  </si>
  <si>
    <r>
      <t xml:space="preserve">Note that we use </t>
    </r>
    <r>
      <rPr>
        <i/>
        <u/>
        <sz val="11"/>
        <color rgb="FFFF0000"/>
        <rFont val="Calibri"/>
        <family val="2"/>
        <scheme val="minor"/>
      </rPr>
      <t>fractional</t>
    </r>
    <r>
      <rPr>
        <i/>
        <sz val="11"/>
        <color rgb="FFFF0000"/>
        <rFont val="Calibri"/>
        <family val="2"/>
        <scheme val="minor"/>
      </rPr>
      <t xml:space="preserve"> exponents 0.5, 1.5, 2.5,… because </t>
    </r>
    <r>
      <rPr>
        <i/>
        <u/>
        <sz val="11"/>
        <color rgb="FFFF0000"/>
        <rFont val="Calibri"/>
        <family val="2"/>
        <scheme val="minor"/>
      </rPr>
      <t>payments are made mid-year</t>
    </r>
    <r>
      <rPr>
        <i/>
        <sz val="11"/>
        <color rgb="FFFF0000"/>
        <rFont val="Calibri"/>
        <family val="2"/>
        <scheme val="minor"/>
      </rPr>
      <t>.</t>
    </r>
  </si>
  <si>
    <r>
      <t xml:space="preserve">Now we have all the pieces for the calculation of </t>
    </r>
    <r>
      <rPr>
        <b/>
        <sz val="11"/>
        <color theme="1"/>
        <rFont val="Calibri"/>
        <family val="2"/>
        <scheme val="minor"/>
      </rPr>
      <t>FV(liabilities)</t>
    </r>
    <r>
      <rPr>
        <sz val="11"/>
        <color theme="1"/>
        <rFont val="Calibri"/>
        <family val="2"/>
        <scheme val="minor"/>
      </rPr>
      <t xml:space="preserve"> and the final value of </t>
    </r>
    <r>
      <rPr>
        <b/>
        <sz val="11"/>
        <color theme="1"/>
        <rFont val="Calibri"/>
        <family val="2"/>
        <scheme val="minor"/>
      </rPr>
      <t>GOODWILL</t>
    </r>
    <r>
      <rPr>
        <sz val="11"/>
        <color theme="1"/>
        <rFont val="Calibri"/>
        <family val="2"/>
        <scheme val="minor"/>
      </rPr>
      <t>.</t>
    </r>
  </si>
  <si>
    <t xml:space="preserve">  risk margin</t>
  </si>
  <si>
    <t xml:space="preserve">  unpaid loss &amp; LAE:</t>
  </si>
  <si>
    <t xml:space="preserve">  other than loss &amp; LAE:</t>
  </si>
  <si>
    <t xml:space="preserve">  &lt;== given in the statement of the problem</t>
  </si>
  <si>
    <t xml:space="preserve">  FV(liabilities)  =  </t>
  </si>
  <si>
    <t>We also know:</t>
  </si>
  <si>
    <t xml:space="preserve">   FV(assets) =   </t>
  </si>
  <si>
    <t xml:space="preserve">P =   </t>
  </si>
  <si>
    <t>Then:</t>
  </si>
  <si>
    <t xml:space="preserve">         (purchase price)</t>
  </si>
  <si>
    <t>goodwill</t>
  </si>
  <si>
    <t>P</t>
  </si>
  <si>
    <t>[</t>
  </si>
  <si>
    <t>FV(liabs)</t>
  </si>
  <si>
    <t>]</t>
  </si>
  <si>
    <r>
      <t xml:space="preserve">SAP 10-K Exhibit  </t>
    </r>
    <r>
      <rPr>
        <sz val="11"/>
        <color rgb="FFFF0000"/>
        <rFont val="Calibri"/>
        <family val="2"/>
        <scheme val="minor"/>
      </rPr>
      <t>&lt;== removed from Odomirok</t>
    </r>
  </si>
  <si>
    <r>
      <t xml:space="preserve"> </t>
    </r>
    <r>
      <rPr>
        <b/>
        <sz val="11"/>
        <color rgb="FFFF0000"/>
        <rFont val="Calibri"/>
        <family val="2"/>
        <scheme val="minor"/>
      </rPr>
      <t>&lt;====</t>
    </r>
    <r>
      <rPr>
        <i/>
        <sz val="11"/>
        <color rgb="FFFF0000"/>
        <rFont val="Calibri"/>
        <family val="2"/>
        <scheme val="minor"/>
      </rPr>
      <t xml:space="preserve"> removed from Odomirok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</si>
</sst>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</cellStyleXfs>
  <cellXfs count="210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10" xfId="0" applyFont="1" applyBorder="1"/>
    <xf numFmtId="9" fontId="0" fillId="0" borderId="0" xfId="2" applyFont="1"/>
    <xf numFmtId="4" fontId="0" fillId="0" borderId="0" xfId="0" applyNumberFormat="1"/>
    <xf numFmtId="3" fontId="1" fillId="0" borderId="0" xfId="0" applyNumberFormat="1" applyFont="1"/>
    <xf numFmtId="0" fontId="0" fillId="0" borderId="11" xfId="0" applyFont="1" applyBorder="1"/>
    <xf numFmtId="3" fontId="1" fillId="0" borderId="0" xfId="0" applyNumberFormat="1" applyFont="1" applyAlignment="1">
      <alignment horizontal="center"/>
    </xf>
    <xf numFmtId="0" fontId="12" fillId="0" borderId="0" xfId="0" applyFont="1"/>
    <xf numFmtId="0" fontId="0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0" fontId="0" fillId="0" borderId="0" xfId="0" quotePrefix="1" applyFont="1"/>
    <xf numFmtId="3" fontId="10" fillId="0" borderId="0" xfId="0" applyNumberFormat="1" applyFont="1"/>
    <xf numFmtId="3" fontId="0" fillId="0" borderId="6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0" fillId="0" borderId="13" xfId="0" applyFont="1" applyBorder="1"/>
    <xf numFmtId="3" fontId="13" fillId="0" borderId="0" xfId="0" applyNumberFormat="1" applyFont="1"/>
    <xf numFmtId="3" fontId="0" fillId="0" borderId="0" xfId="0" quotePrefix="1" applyNumberFormat="1" applyFont="1" applyAlignment="1">
      <alignment horizontal="center"/>
    </xf>
    <xf numFmtId="0" fontId="0" fillId="0" borderId="8" xfId="0" applyFont="1" applyBorder="1"/>
    <xf numFmtId="0" fontId="0" fillId="0" borderId="0" xfId="0" applyFont="1" applyBorder="1"/>
    <xf numFmtId="0" fontId="0" fillId="0" borderId="7" xfId="0" applyFont="1" applyBorder="1"/>
    <xf numFmtId="3" fontId="0" fillId="0" borderId="4" xfId="0" applyNumberFormat="1" applyFont="1" applyBorder="1"/>
    <xf numFmtId="0" fontId="0" fillId="0" borderId="15" xfId="0" applyFont="1" applyBorder="1" applyAlignment="1">
      <alignment horizontal="center"/>
    </xf>
    <xf numFmtId="0" fontId="0" fillId="0" borderId="15" xfId="0" applyFont="1" applyBorder="1"/>
    <xf numFmtId="0" fontId="0" fillId="0" borderId="14" xfId="0" applyFont="1" applyBorder="1" applyAlignment="1">
      <alignment horizontal="center"/>
    </xf>
    <xf numFmtId="0" fontId="0" fillId="0" borderId="14" xfId="0" applyFont="1" applyBorder="1"/>
    <xf numFmtId="3" fontId="0" fillId="3" borderId="7" xfId="0" applyNumberFormat="1" applyFont="1" applyFill="1" applyBorder="1"/>
    <xf numFmtId="3" fontId="0" fillId="0" borderId="0" xfId="0" applyNumberFormat="1" applyFont="1" applyBorder="1"/>
    <xf numFmtId="3" fontId="0" fillId="3" borderId="6" xfId="0" applyNumberFormat="1" applyFont="1" applyFill="1" applyBorder="1"/>
    <xf numFmtId="3" fontId="0" fillId="0" borderId="1" xfId="0" applyNumberFormat="1" applyFont="1" applyBorder="1"/>
    <xf numFmtId="3" fontId="0" fillId="3" borderId="4" xfId="0" applyNumberFormat="1" applyFont="1" applyFill="1" applyBorder="1"/>
    <xf numFmtId="3" fontId="0" fillId="0" borderId="3" xfId="0" applyNumberFormat="1" applyFont="1" applyBorder="1"/>
    <xf numFmtId="3" fontId="0" fillId="3" borderId="15" xfId="0" applyNumberFormat="1" applyFont="1" applyFill="1" applyBorder="1"/>
    <xf numFmtId="3" fontId="0" fillId="3" borderId="14" xfId="0" applyNumberFormat="1" applyFont="1" applyFill="1" applyBorder="1"/>
    <xf numFmtId="3" fontId="1" fillId="0" borderId="0" xfId="0" applyNumberFormat="1" applyFont="1" applyAlignment="1">
      <alignment horizontal="right"/>
    </xf>
    <xf numFmtId="9" fontId="0" fillId="0" borderId="0" xfId="0" applyNumberFormat="1" applyFont="1" applyAlignment="1">
      <alignment horizontal="center"/>
    </xf>
    <xf numFmtId="3" fontId="11" fillId="3" borderId="0" xfId="0" applyNumberFormat="1" applyFont="1" applyFill="1" applyBorder="1"/>
    <xf numFmtId="3" fontId="0" fillId="3" borderId="0" xfId="0" applyNumberFormat="1" applyFont="1" applyFill="1" applyBorder="1"/>
    <xf numFmtId="3" fontId="0" fillId="3" borderId="1" xfId="0" applyNumberFormat="1" applyFont="1" applyFill="1" applyBorder="1"/>
    <xf numFmtId="3" fontId="0" fillId="0" borderId="7" xfId="0" applyNumberFormat="1" applyFont="1" applyBorder="1"/>
    <xf numFmtId="164" fontId="0" fillId="0" borderId="0" xfId="0" applyNumberFormat="1" applyFont="1"/>
    <xf numFmtId="3" fontId="0" fillId="0" borderId="6" xfId="0" applyNumberFormat="1" applyFont="1" applyBorder="1"/>
    <xf numFmtId="3" fontId="0" fillId="0" borderId="5" xfId="0" applyNumberFormat="1" applyFont="1" applyBorder="1"/>
    <xf numFmtId="3" fontId="12" fillId="0" borderId="0" xfId="0" applyNumberFormat="1" applyFont="1"/>
    <xf numFmtId="3" fontId="0" fillId="0" borderId="0" xfId="0" applyNumberFormat="1" applyFont="1" applyAlignment="1">
      <alignment horizontal="right"/>
    </xf>
    <xf numFmtId="3" fontId="9" fillId="0" borderId="0" xfId="0" applyNumberFormat="1" applyFont="1"/>
    <xf numFmtId="3" fontId="0" fillId="0" borderId="12" xfId="0" applyNumberFormat="1" applyFont="1" applyBorder="1" applyAlignment="1">
      <alignment horizontal="center"/>
    </xf>
    <xf numFmtId="3" fontId="0" fillId="0" borderId="0" xfId="0" applyNumberFormat="1" applyFont="1" applyAlignment="1">
      <alignment horizontal="left"/>
    </xf>
    <xf numFmtId="3" fontId="6" fillId="4" borderId="0" xfId="3" applyNumberFormat="1" applyAlignment="1">
      <alignment horizontal="center"/>
    </xf>
    <xf numFmtId="3" fontId="0" fillId="0" borderId="7" xfId="0" applyNumberFormat="1" applyFont="1" applyBorder="1" applyAlignment="1">
      <alignment horizontal="right"/>
    </xf>
    <xf numFmtId="3" fontId="0" fillId="3" borderId="7" xfId="0" applyNumberFormat="1" applyFont="1" applyFill="1" applyBorder="1" applyAlignment="1">
      <alignment horizontal="right"/>
    </xf>
    <xf numFmtId="3" fontId="0" fillId="3" borderId="6" xfId="0" applyNumberFormat="1" applyFont="1" applyFill="1" applyBorder="1" applyAlignment="1">
      <alignment horizontal="right"/>
    </xf>
    <xf numFmtId="3" fontId="1" fillId="0" borderId="9" xfId="0" applyNumberFormat="1" applyFont="1" applyBorder="1"/>
    <xf numFmtId="165" fontId="0" fillId="0" borderId="0" xfId="0" applyNumberFormat="1"/>
    <xf numFmtId="0" fontId="8" fillId="6" borderId="0" xfId="5" applyAlignment="1">
      <alignment horizontal="center"/>
    </xf>
    <xf numFmtId="3" fontId="0" fillId="0" borderId="8" xfId="0" applyNumberFormat="1" applyFont="1" applyBorder="1"/>
    <xf numFmtId="3" fontId="6" fillId="4" borderId="10" xfId="3" applyNumberFormat="1" applyBorder="1"/>
    <xf numFmtId="164" fontId="0" fillId="0" borderId="0" xfId="0" applyNumberFormat="1" applyFont="1" applyAlignment="1">
      <alignment horizontal="center"/>
    </xf>
    <xf numFmtId="3" fontId="0" fillId="0" borderId="2" xfId="0" applyNumberFormat="1" applyFont="1" applyBorder="1"/>
    <xf numFmtId="3" fontId="0" fillId="0" borderId="3" xfId="0" applyNumberFormat="1" applyFont="1" applyBorder="1" applyAlignment="1">
      <alignment horizontal="center"/>
    </xf>
    <xf numFmtId="3" fontId="6" fillId="4" borderId="12" xfId="3" applyNumberFormat="1" applyBorder="1"/>
    <xf numFmtId="3" fontId="6" fillId="4" borderId="1" xfId="3" applyNumberFormat="1" applyBorder="1" applyAlignment="1">
      <alignment horizontal="center"/>
    </xf>
    <xf numFmtId="3" fontId="0" fillId="0" borderId="9" xfId="0" applyNumberFormat="1" applyFont="1" applyBorder="1"/>
    <xf numFmtId="3" fontId="0" fillId="0" borderId="10" xfId="0" applyNumberFormat="1" applyFont="1" applyBorder="1"/>
    <xf numFmtId="3" fontId="0" fillId="0" borderId="11" xfId="0" applyNumberFormat="1" applyFont="1" applyBorder="1"/>
    <xf numFmtId="0" fontId="6" fillId="4" borderId="0" xfId="3" applyAlignment="1">
      <alignment horizontal="center"/>
    </xf>
    <xf numFmtId="3" fontId="5" fillId="0" borderId="0" xfId="0" applyNumberFormat="1" applyFont="1"/>
    <xf numFmtId="3" fontId="1" fillId="0" borderId="2" xfId="0" applyNumberFormat="1" applyFont="1" applyBorder="1"/>
    <xf numFmtId="3" fontId="13" fillId="0" borderId="4" xfId="0" applyNumberFormat="1" applyFont="1" applyBorder="1"/>
    <xf numFmtId="3" fontId="0" fillId="0" borderId="4" xfId="0" applyNumberFormat="1" applyFont="1" applyBorder="1" applyAlignment="1">
      <alignment horizontal="right"/>
    </xf>
    <xf numFmtId="2" fontId="0" fillId="0" borderId="0" xfId="0" applyNumberFormat="1" applyFont="1"/>
    <xf numFmtId="3" fontId="0" fillId="3" borderId="4" xfId="0" applyNumberFormat="1" applyFont="1" applyFill="1" applyBorder="1" applyAlignment="1">
      <alignment horizontal="right"/>
    </xf>
    <xf numFmtId="3" fontId="6" fillId="4" borderId="6" xfId="3" applyNumberFormat="1" applyBorder="1" applyAlignment="1">
      <alignment horizontal="right"/>
    </xf>
    <xf numFmtId="3" fontId="1" fillId="0" borderId="8" xfId="0" applyNumberFormat="1" applyFont="1" applyBorder="1"/>
    <xf numFmtId="3" fontId="11" fillId="0" borderId="7" xfId="0" applyNumberFormat="1" applyFont="1" applyFill="1" applyBorder="1" applyAlignment="1">
      <alignment horizontal="right"/>
    </xf>
    <xf numFmtId="3" fontId="6" fillId="4" borderId="7" xfId="3" applyNumberFormat="1" applyBorder="1" applyAlignment="1">
      <alignment horizontal="right"/>
    </xf>
    <xf numFmtId="3" fontId="11" fillId="0" borderId="6" xfId="0" applyNumberFormat="1" applyFont="1" applyFill="1" applyBorder="1" applyAlignment="1">
      <alignment horizontal="right"/>
    </xf>
    <xf numFmtId="3" fontId="5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3" fontId="7" fillId="5" borderId="6" xfId="4" applyNumberFormat="1" applyBorder="1" applyAlignment="1">
      <alignment horizontal="center"/>
    </xf>
    <xf numFmtId="3" fontId="6" fillId="4" borderId="0" xfId="3" applyNumberFormat="1" applyAlignment="1">
      <alignment horizontal="left"/>
    </xf>
    <xf numFmtId="3" fontId="11" fillId="0" borderId="0" xfId="0" quotePrefix="1" applyNumberFormat="1" applyFont="1" applyAlignment="1">
      <alignment horizontal="center"/>
    </xf>
    <xf numFmtId="3" fontId="11" fillId="3" borderId="7" xfId="0" applyNumberFormat="1" applyFont="1" applyFill="1" applyBorder="1" applyAlignment="1">
      <alignment horizontal="right"/>
    </xf>
    <xf numFmtId="3" fontId="11" fillId="0" borderId="0" xfId="0" applyNumberFormat="1" applyFont="1" applyAlignment="1">
      <alignment horizontal="center"/>
    </xf>
    <xf numFmtId="3" fontId="7" fillId="5" borderId="7" xfId="4" applyNumberFormat="1" applyBorder="1" applyAlignment="1">
      <alignment horizontal="center"/>
    </xf>
    <xf numFmtId="3" fontId="11" fillId="3" borderId="6" xfId="0" applyNumberFormat="1" applyFont="1" applyFill="1" applyBorder="1" applyAlignment="1">
      <alignment horizontal="right"/>
    </xf>
    <xf numFmtId="3" fontId="8" fillId="6" borderId="0" xfId="5" quotePrefix="1" applyNumberFormat="1" applyAlignment="1">
      <alignment horizontal="center"/>
    </xf>
    <xf numFmtId="3" fontId="0" fillId="0" borderId="15" xfId="0" applyNumberFormat="1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3" fontId="8" fillId="6" borderId="3" xfId="5" applyNumberFormat="1" applyBorder="1" applyAlignment="1">
      <alignment horizontal="center"/>
    </xf>
    <xf numFmtId="3" fontId="8" fillId="6" borderId="4" xfId="5" applyNumberForma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8" fillId="6" borderId="1" xfId="5" applyNumberFormat="1" applyBorder="1" applyAlignment="1">
      <alignment horizontal="center"/>
    </xf>
    <xf numFmtId="3" fontId="8" fillId="6" borderId="6" xfId="5" applyNumberForma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3" fontId="0" fillId="0" borderId="10" xfId="0" quotePrefix="1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3" fontId="8" fillId="6" borderId="10" xfId="5" applyNumberFormat="1" applyBorder="1"/>
    <xf numFmtId="3" fontId="8" fillId="6" borderId="11" xfId="5" applyNumberFormat="1" applyBorder="1"/>
    <xf numFmtId="3" fontId="5" fillId="0" borderId="0" xfId="0" quotePrefix="1" applyNumberFormat="1" applyFont="1" applyAlignment="1">
      <alignment horizontal="center"/>
    </xf>
    <xf numFmtId="3" fontId="9" fillId="0" borderId="0" xfId="0" applyNumberFormat="1" applyFont="1" applyAlignment="1">
      <alignment horizontal="centerContinuous"/>
    </xf>
    <xf numFmtId="3" fontId="8" fillId="6" borderId="2" xfId="5" applyNumberFormat="1" applyBorder="1" applyAlignment="1">
      <alignment horizontal="center"/>
    </xf>
    <xf numFmtId="3" fontId="6" fillId="4" borderId="3" xfId="3" applyNumberFormat="1" applyBorder="1" applyAlignment="1">
      <alignment horizontal="center"/>
    </xf>
    <xf numFmtId="3" fontId="6" fillId="4" borderId="4" xfId="3" applyNumberFormat="1" applyBorder="1" applyAlignment="1">
      <alignment horizontal="center"/>
    </xf>
    <xf numFmtId="3" fontId="8" fillId="6" borderId="8" xfId="5" applyNumberFormat="1" applyBorder="1" applyAlignment="1">
      <alignment horizontal="center"/>
    </xf>
    <xf numFmtId="3" fontId="6" fillId="4" borderId="0" xfId="3" applyNumberFormat="1" applyBorder="1" applyAlignment="1">
      <alignment horizontal="center"/>
    </xf>
    <xf numFmtId="3" fontId="6" fillId="4" borderId="7" xfId="3" applyNumberFormat="1" applyBorder="1" applyAlignment="1">
      <alignment horizontal="center"/>
    </xf>
    <xf numFmtId="3" fontId="8" fillId="6" borderId="0" xfId="5" applyNumberFormat="1" applyBorder="1" applyAlignment="1">
      <alignment horizontal="center"/>
    </xf>
    <xf numFmtId="3" fontId="6" fillId="4" borderId="6" xfId="3" applyNumberFormat="1" applyBorder="1" applyAlignment="1">
      <alignment horizontal="center"/>
    </xf>
    <xf numFmtId="3" fontId="0" fillId="3" borderId="13" xfId="0" applyNumberFormat="1" applyFont="1" applyFill="1" applyBorder="1"/>
    <xf numFmtId="3" fontId="0" fillId="0" borderId="12" xfId="0" applyNumberFormat="1" applyFont="1" applyBorder="1"/>
    <xf numFmtId="3" fontId="6" fillId="4" borderId="11" xfId="3" applyNumberFormat="1" applyBorder="1"/>
    <xf numFmtId="3" fontId="9" fillId="0" borderId="0" xfId="0" applyNumberFormat="1" applyFont="1" applyAlignment="1">
      <alignment horizontal="center"/>
    </xf>
    <xf numFmtId="3" fontId="9" fillId="0" borderId="4" xfId="0" applyNumberFormat="1" applyFont="1" applyBorder="1" applyAlignment="1">
      <alignment horizontal="right"/>
    </xf>
    <xf numFmtId="3" fontId="0" fillId="0" borderId="0" xfId="0" applyNumberFormat="1" applyFont="1" applyFill="1" applyBorder="1" applyAlignment="1">
      <alignment horizontal="left"/>
    </xf>
    <xf numFmtId="3" fontId="1" fillId="0" borderId="12" xfId="0" applyNumberFormat="1" applyFont="1" applyBorder="1" applyAlignment="1">
      <alignment horizontal="center"/>
    </xf>
    <xf numFmtId="4" fontId="0" fillId="0" borderId="0" xfId="0" applyNumberFormat="1" applyFont="1"/>
    <xf numFmtId="3" fontId="0" fillId="0" borderId="5" xfId="0" applyNumberFormat="1" applyFont="1" applyFill="1" applyBorder="1"/>
    <xf numFmtId="3" fontId="0" fillId="0" borderId="14" xfId="0" applyNumberFormat="1" applyFont="1" applyBorder="1"/>
    <xf numFmtId="3" fontId="0" fillId="0" borderId="0" xfId="0" applyNumberFormat="1" applyFont="1" applyFill="1" applyBorder="1"/>
    <xf numFmtId="3" fontId="11" fillId="0" borderId="9" xfId="0" applyNumberFormat="1" applyFont="1" applyBorder="1"/>
    <xf numFmtId="3" fontId="11" fillId="0" borderId="10" xfId="0" applyNumberFormat="1" applyFont="1" applyBorder="1"/>
    <xf numFmtId="3" fontId="11" fillId="0" borderId="11" xfId="0" applyNumberFormat="1" applyFont="1" applyBorder="1"/>
    <xf numFmtId="1" fontId="11" fillId="3" borderId="11" xfId="0" applyNumberFormat="1" applyFont="1" applyFill="1" applyBorder="1" applyAlignment="1">
      <alignment horizontal="center"/>
    </xf>
    <xf numFmtId="3" fontId="11" fillId="0" borderId="0" xfId="0" applyNumberFormat="1" applyFont="1"/>
    <xf numFmtId="3" fontId="11" fillId="0" borderId="5" xfId="0" applyNumberFormat="1" applyFont="1" applyBorder="1"/>
    <xf numFmtId="3" fontId="11" fillId="0" borderId="1" xfId="0" applyNumberFormat="1" applyFont="1" applyBorder="1"/>
    <xf numFmtId="3" fontId="11" fillId="0" borderId="6" xfId="0" applyNumberFormat="1" applyFont="1" applyBorder="1"/>
    <xf numFmtId="1" fontId="11" fillId="3" borderId="6" xfId="0" applyNumberFormat="1" applyFont="1" applyFill="1" applyBorder="1" applyAlignment="1">
      <alignment horizontal="center"/>
    </xf>
    <xf numFmtId="3" fontId="21" fillId="0" borderId="11" xfId="0" applyNumberFormat="1" applyFont="1" applyBorder="1" applyAlignment="1">
      <alignment horizontal="right"/>
    </xf>
    <xf numFmtId="1" fontId="21" fillId="0" borderId="10" xfId="0" applyNumberFormat="1" applyFont="1" applyBorder="1" applyAlignment="1">
      <alignment horizontal="right"/>
    </xf>
    <xf numFmtId="1" fontId="21" fillId="0" borderId="11" xfId="0" applyNumberFormat="1" applyFont="1" applyBorder="1" applyAlignment="1">
      <alignment horizontal="right"/>
    </xf>
    <xf numFmtId="3" fontId="5" fillId="0" borderId="5" xfId="0" applyNumberFormat="1" applyFont="1" applyBorder="1"/>
    <xf numFmtId="0" fontId="14" fillId="0" borderId="0" xfId="0" applyFont="1"/>
    <xf numFmtId="3" fontId="11" fillId="0" borderId="15" xfId="0" applyNumberFormat="1" applyFont="1" applyBorder="1" applyAlignment="1">
      <alignment horizontal="center"/>
    </xf>
    <xf numFmtId="3" fontId="11" fillId="0" borderId="3" xfId="0" applyNumberFormat="1" applyFont="1" applyBorder="1"/>
    <xf numFmtId="3" fontId="11" fillId="0" borderId="4" xfId="0" applyNumberFormat="1" applyFont="1" applyBorder="1"/>
    <xf numFmtId="3" fontId="16" fillId="0" borderId="9" xfId="0" applyNumberFormat="1" applyFont="1" applyBorder="1"/>
    <xf numFmtId="3" fontId="11" fillId="0" borderId="13" xfId="0" applyNumberFormat="1" applyFont="1" applyBorder="1" applyAlignment="1">
      <alignment horizontal="center"/>
    </xf>
    <xf numFmtId="3" fontId="11" fillId="0" borderId="0" xfId="0" applyNumberFormat="1" applyFont="1" applyBorder="1"/>
    <xf numFmtId="3" fontId="11" fillId="0" borderId="7" xfId="0" applyNumberFormat="1" applyFont="1" applyBorder="1"/>
    <xf numFmtId="3" fontId="11" fillId="0" borderId="8" xfId="0" applyNumberFormat="1" applyFont="1" applyBorder="1"/>
    <xf numFmtId="3" fontId="18" fillId="0" borderId="7" xfId="0" applyNumberFormat="1" applyFont="1" applyBorder="1" applyAlignment="1">
      <alignment horizontal="center"/>
    </xf>
    <xf numFmtId="1" fontId="21" fillId="0" borderId="9" xfId="0" applyNumberFormat="1" applyFont="1" applyBorder="1" applyAlignment="1">
      <alignment horizontal="right"/>
    </xf>
    <xf numFmtId="3" fontId="11" fillId="0" borderId="11" xfId="0" applyNumberFormat="1" applyFont="1" applyBorder="1" applyAlignment="1">
      <alignment horizontal="center"/>
    </xf>
    <xf numFmtId="1" fontId="21" fillId="0" borderId="13" xfId="0" applyNumberFormat="1" applyFont="1" applyBorder="1" applyAlignment="1">
      <alignment horizontal="center"/>
    </xf>
    <xf numFmtId="3" fontId="11" fillId="0" borderId="7" xfId="0" applyNumberFormat="1" applyFont="1" applyBorder="1" applyAlignment="1">
      <alignment horizontal="center"/>
    </xf>
    <xf numFmtId="3" fontId="14" fillId="0" borderId="9" xfId="0" applyNumberFormat="1" applyFont="1" applyBorder="1"/>
    <xf numFmtId="3" fontId="14" fillId="0" borderId="11" xfId="0" applyNumberFormat="1" applyFont="1" applyBorder="1"/>
    <xf numFmtId="3" fontId="13" fillId="0" borderId="0" xfId="0" applyNumberFormat="1" applyFont="1" applyBorder="1"/>
    <xf numFmtId="1" fontId="21" fillId="0" borderId="14" xfId="0" applyNumberFormat="1" applyFont="1" applyBorder="1" applyAlignment="1">
      <alignment horizontal="center"/>
    </xf>
    <xf numFmtId="3" fontId="11" fillId="3" borderId="1" xfId="0" applyNumberFormat="1" applyFont="1" applyFill="1" applyBorder="1"/>
    <xf numFmtId="3" fontId="11" fillId="0" borderId="6" xfId="0" applyNumberFormat="1" applyFont="1" applyBorder="1" applyAlignment="1">
      <alignment horizontal="center"/>
    </xf>
    <xf numFmtId="4" fontId="11" fillId="0" borderId="0" xfId="0" applyNumberFormat="1" applyFont="1"/>
    <xf numFmtId="3" fontId="13" fillId="0" borderId="1" xfId="0" applyNumberFormat="1" applyFont="1" applyBorder="1"/>
    <xf numFmtId="0" fontId="16" fillId="0" borderId="0" xfId="0" applyFont="1"/>
    <xf numFmtId="3" fontId="11" fillId="0" borderId="2" xfId="0" applyNumberFormat="1" applyFont="1" applyBorder="1"/>
    <xf numFmtId="3" fontId="21" fillId="0" borderId="0" xfId="0" applyNumberFormat="1" applyFont="1"/>
    <xf numFmtId="3" fontId="11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left"/>
    </xf>
    <xf numFmtId="3" fontId="16" fillId="0" borderId="0" xfId="0" applyNumberFormat="1" applyFont="1"/>
    <xf numFmtId="3" fontId="11" fillId="0" borderId="1" xfId="0" applyNumberFormat="1" applyFont="1" applyBorder="1" applyAlignment="1">
      <alignment horizontal="right"/>
    </xf>
    <xf numFmtId="3" fontId="11" fillId="0" borderId="1" xfId="0" quotePrefix="1" applyNumberFormat="1" applyFont="1" applyBorder="1" applyAlignment="1">
      <alignment horizontal="center"/>
    </xf>
    <xf numFmtId="3" fontId="14" fillId="0" borderId="0" xfId="0" applyNumberFormat="1" applyFont="1"/>
    <xf numFmtId="0" fontId="11" fillId="0" borderId="0" xfId="0" applyFont="1"/>
    <xf numFmtId="3" fontId="13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center"/>
    </xf>
    <xf numFmtId="0" fontId="1" fillId="7" borderId="9" xfId="0" applyFont="1" applyFill="1" applyBorder="1" applyAlignment="1">
      <alignment horizontal="left"/>
    </xf>
    <xf numFmtId="0" fontId="0" fillId="7" borderId="10" xfId="0" applyFont="1" applyFill="1" applyBorder="1"/>
    <xf numFmtId="0" fontId="0" fillId="7" borderId="11" xfId="0" applyFont="1" applyFill="1" applyBorder="1"/>
    <xf numFmtId="3" fontId="0" fillId="0" borderId="0" xfId="0" applyNumberFormat="1" applyFont="1" applyAlignment="1">
      <alignment horizontal="centerContinuous"/>
    </xf>
    <xf numFmtId="9" fontId="0" fillId="0" borderId="0" xfId="2" applyFont="1" applyAlignment="1">
      <alignment horizontal="centerContinuous"/>
    </xf>
    <xf numFmtId="9" fontId="17" fillId="0" borderId="0" xfId="2" applyFont="1" applyAlignment="1">
      <alignment horizontal="center"/>
    </xf>
    <xf numFmtId="3" fontId="23" fillId="0" borderId="11" xfId="0" applyNumberFormat="1" applyFont="1" applyBorder="1"/>
    <xf numFmtId="3" fontId="10" fillId="0" borderId="0" xfId="0" applyNumberFormat="1" applyFont="1" applyBorder="1"/>
    <xf numFmtId="3" fontId="10" fillId="0" borderId="1" xfId="0" applyNumberFormat="1" applyFont="1" applyBorder="1"/>
    <xf numFmtId="9" fontId="0" fillId="3" borderId="7" xfId="2" applyFont="1" applyFill="1" applyBorder="1"/>
    <xf numFmtId="9" fontId="0" fillId="3" borderId="6" xfId="2" applyFont="1" applyFill="1" applyBorder="1"/>
    <xf numFmtId="3" fontId="9" fillId="0" borderId="0" xfId="0" quotePrefix="1" applyNumberFormat="1" applyFont="1"/>
    <xf numFmtId="9" fontId="0" fillId="3" borderId="0" xfId="2" applyFont="1" applyFill="1" applyAlignment="1">
      <alignment horizontal="center"/>
    </xf>
    <xf numFmtId="4" fontId="0" fillId="0" borderId="0" xfId="0" applyNumberFormat="1" applyFont="1" applyAlignment="1">
      <alignment horizontal="centerContinuous"/>
    </xf>
    <xf numFmtId="3" fontId="10" fillId="0" borderId="0" xfId="0" quotePrefix="1" applyNumberFormat="1" applyFont="1"/>
    <xf numFmtId="164" fontId="0" fillId="0" borderId="3" xfId="0" applyNumberFormat="1" applyFont="1" applyBorder="1"/>
    <xf numFmtId="3" fontId="12" fillId="0" borderId="0" xfId="0" quotePrefix="1" applyNumberFormat="1" applyFont="1" applyAlignment="1">
      <alignment horizontal="right"/>
    </xf>
    <xf numFmtId="164" fontId="8" fillId="6" borderId="12" xfId="5" applyNumberFormat="1" applyBorder="1"/>
    <xf numFmtId="3" fontId="25" fillId="0" borderId="0" xfId="0" applyNumberFormat="1" applyFont="1"/>
    <xf numFmtId="164" fontId="8" fillId="6" borderId="0" xfId="5" applyNumberFormat="1"/>
    <xf numFmtId="3" fontId="1" fillId="0" borderId="3" xfId="0" applyNumberFormat="1" applyFont="1" applyBorder="1" applyAlignment="1">
      <alignment horizontal="right"/>
    </xf>
    <xf numFmtId="164" fontId="1" fillId="0" borderId="3" xfId="0" applyNumberFormat="1" applyFont="1" applyBorder="1"/>
    <xf numFmtId="164" fontId="1" fillId="0" borderId="0" xfId="0" applyNumberFormat="1" applyFont="1"/>
    <xf numFmtId="164" fontId="6" fillId="4" borderId="12" xfId="3" applyNumberFormat="1" applyBorder="1" applyAlignment="1">
      <alignment horizontal="center"/>
    </xf>
    <xf numFmtId="3" fontId="12" fillId="0" borderId="0" xfId="0" applyNumberFormat="1" applyFont="1" applyAlignment="1">
      <alignment horizontal="left"/>
    </xf>
    <xf numFmtId="0" fontId="2" fillId="2" borderId="0" xfId="0" applyFont="1" applyFill="1" applyAlignment="1">
      <alignment horizontal="center"/>
    </xf>
  </cellXfs>
  <cellStyles count="6">
    <cellStyle name="Bad" xfId="4" builtinId="27"/>
    <cellStyle name="Good" xfId="3" builtinId="26"/>
    <cellStyle name="Hyperlink" xfId="1" builtinId="8"/>
    <cellStyle name="Neutral" xfId="5" builtinId="2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3" x14ac:dyDescent="0.25">
      <c r="A5" s="209" t="s">
        <v>38</v>
      </c>
      <c r="B5" s="209"/>
      <c r="C5" s="209"/>
    </row>
    <row r="6" spans="1:3" ht="21" customHeight="1" x14ac:dyDescent="0.25">
      <c r="A6" s="209"/>
      <c r="B6" s="209"/>
      <c r="C6" s="209"/>
    </row>
    <row r="8" spans="1:3" x14ac:dyDescent="0.25">
      <c r="A8" s="2"/>
      <c r="B8" s="11"/>
    </row>
    <row r="9" spans="1:3" x14ac:dyDescent="0.25">
      <c r="A9" s="3" t="s">
        <v>0</v>
      </c>
      <c r="B9" s="12" t="s">
        <v>1</v>
      </c>
      <c r="C9" s="12" t="s">
        <v>2</v>
      </c>
    </row>
    <row r="10" spans="1:3" x14ac:dyDescent="0.25">
      <c r="A10" s="10">
        <v>1</v>
      </c>
      <c r="B10" s="11" t="s">
        <v>33</v>
      </c>
      <c r="C10" s="2" t="s">
        <v>37</v>
      </c>
    </row>
    <row r="11" spans="1:3" x14ac:dyDescent="0.25">
      <c r="A11" s="10">
        <v>2</v>
      </c>
      <c r="B11" s="11" t="s">
        <v>34</v>
      </c>
      <c r="C11" s="2" t="s">
        <v>31</v>
      </c>
    </row>
    <row r="12" spans="1:3" x14ac:dyDescent="0.25">
      <c r="A12" s="10">
        <v>3</v>
      </c>
      <c r="B12" s="11" t="s">
        <v>35</v>
      </c>
      <c r="C12" s="2" t="s">
        <v>42</v>
      </c>
    </row>
    <row r="13" spans="1:3" x14ac:dyDescent="0.25">
      <c r="A13" s="10">
        <v>4</v>
      </c>
      <c r="B13" s="11" t="s">
        <v>36</v>
      </c>
      <c r="C13" s="2" t="s">
        <v>43</v>
      </c>
    </row>
    <row r="14" spans="1:3" x14ac:dyDescent="0.25">
      <c r="A14" s="10">
        <v>5</v>
      </c>
      <c r="B14" s="11" t="s">
        <v>39</v>
      </c>
      <c r="C14" s="2" t="s">
        <v>283</v>
      </c>
    </row>
    <row r="15" spans="1:3" x14ac:dyDescent="0.25">
      <c r="A15" s="10">
        <v>6</v>
      </c>
      <c r="B15" s="11" t="s">
        <v>41</v>
      </c>
      <c r="C15" s="2" t="s">
        <v>212</v>
      </c>
    </row>
    <row r="16" spans="1:3" x14ac:dyDescent="0.25">
      <c r="A16" s="10"/>
      <c r="B16" s="11"/>
    </row>
    <row r="17" spans="1:2" x14ac:dyDescent="0.25">
      <c r="A17" s="10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3" spans="1:2" x14ac:dyDescent="0.25">
      <c r="A83" s="4"/>
      <c r="B83" s="11"/>
    </row>
    <row r="84" spans="1:2" x14ac:dyDescent="0.25">
      <c r="A84" s="4"/>
      <c r="B84" s="11"/>
    </row>
    <row r="85" spans="1:2" x14ac:dyDescent="0.25">
      <c r="A85" s="4"/>
      <c r="B85" s="11"/>
    </row>
    <row r="86" spans="1:2" x14ac:dyDescent="0.25">
      <c r="A86" s="4"/>
      <c r="B86" s="11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Reinsurance!A1" display="Reinsurance!A1"/>
    <hyperlink ref="A11" location="PDR!A1" display="PDR!A1"/>
    <hyperlink ref="A12" location="Assets!A1" display="Assets!A1"/>
    <hyperlink ref="A13" location="Liabilities!A1" display="Liabilities!A1"/>
    <hyperlink ref="A14" location="'10-K'!A1" display="'10-K'!A1"/>
    <hyperlink ref="A15" location="Goodwill!A1" display="Goodwill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B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0" width="9.140625" style="6" customWidth="1"/>
    <col min="11" max="11" width="11.7109375" style="6" customWidth="1"/>
    <col min="12" max="13" width="9.140625" style="6" customWidth="1"/>
    <col min="14" max="14" width="9.140625" style="6"/>
    <col min="15" max="16" width="12.7109375" style="6" customWidth="1"/>
    <col min="17" max="17" width="9.140625" style="6"/>
    <col min="18" max="18" width="10.7109375" style="6" customWidth="1"/>
    <col min="19" max="19" width="9.140625" style="6"/>
    <col min="20" max="20" width="10.7109375" style="6" customWidth="1"/>
    <col min="21" max="24" width="9.140625" style="6"/>
    <col min="25" max="27" width="9.140625" style="6" customWidth="1"/>
    <col min="28" max="16384" width="9.140625" style="6"/>
  </cols>
  <sheetData>
    <row r="1" spans="1:28" ht="15" customHeight="1" x14ac:dyDescent="0.25">
      <c r="A1" s="5" t="s">
        <v>3</v>
      </c>
      <c r="C1" t="s">
        <v>44</v>
      </c>
      <c r="D1" s="21"/>
      <c r="E1" s="21"/>
      <c r="M1" s="14" t="s">
        <v>7</v>
      </c>
      <c r="N1" s="22" t="s">
        <v>8</v>
      </c>
      <c r="AA1" s="7"/>
      <c r="AB1" s="8" t="s">
        <v>8</v>
      </c>
    </row>
    <row r="2" spans="1:28" ht="15" customHeight="1" x14ac:dyDescent="0.25">
      <c r="A2" s="5" t="s">
        <v>4</v>
      </c>
      <c r="C2" s="6" t="s">
        <v>45</v>
      </c>
      <c r="N2" s="22" t="s">
        <v>8</v>
      </c>
      <c r="AA2" s="7"/>
      <c r="AB2" s="8" t="s">
        <v>8</v>
      </c>
    </row>
    <row r="3" spans="1:28" ht="15" customHeight="1" x14ac:dyDescent="0.25">
      <c r="A3" s="5" t="s">
        <v>5</v>
      </c>
      <c r="C3" s="6" t="s">
        <v>30</v>
      </c>
      <c r="N3" s="22" t="s">
        <v>8</v>
      </c>
      <c r="O3" s="80" t="s">
        <v>28</v>
      </c>
      <c r="P3" s="6" t="s">
        <v>46</v>
      </c>
      <c r="AA3" s="7"/>
      <c r="AB3" s="8" t="s">
        <v>8</v>
      </c>
    </row>
    <row r="4" spans="1:28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A4" s="7"/>
      <c r="AB4" s="8" t="s">
        <v>8</v>
      </c>
    </row>
    <row r="5" spans="1:28" ht="15" customHeight="1" x14ac:dyDescent="0.25">
      <c r="A5" s="18" t="s">
        <v>9</v>
      </c>
      <c r="C5" s="7" t="s">
        <v>47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7" t="s">
        <v>48</v>
      </c>
      <c r="Q5" s="7" t="s">
        <v>49</v>
      </c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8</v>
      </c>
    </row>
    <row r="6" spans="1:28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 t="s">
        <v>50</v>
      </c>
      <c r="Q6" s="7" t="s">
        <v>51</v>
      </c>
      <c r="R6" s="7"/>
      <c r="S6" s="7"/>
      <c r="T6" s="7"/>
      <c r="U6" s="7"/>
      <c r="V6" s="7"/>
      <c r="W6" s="7"/>
      <c r="X6" s="7"/>
      <c r="Y6" s="7"/>
      <c r="Z6" s="7"/>
      <c r="AA6" s="7"/>
      <c r="AB6" s="8" t="s">
        <v>8</v>
      </c>
    </row>
    <row r="7" spans="1:28" ht="15" customHeight="1" x14ac:dyDescent="0.25">
      <c r="A7" s="5" t="s">
        <v>6</v>
      </c>
      <c r="C7" s="81" t="s">
        <v>52</v>
      </c>
      <c r="D7" s="7"/>
      <c r="E7" s="7"/>
      <c r="F7" s="7"/>
      <c r="G7" s="7"/>
      <c r="H7" s="7"/>
      <c r="I7" s="7"/>
      <c r="J7" s="7"/>
      <c r="K7" s="7"/>
      <c r="L7" s="7"/>
      <c r="M7" s="9"/>
      <c r="N7" s="8" t="s">
        <v>8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</row>
    <row r="8" spans="1:28" ht="15" customHeight="1" x14ac:dyDescent="0.25">
      <c r="A8" s="18"/>
      <c r="B8" s="9"/>
      <c r="C8" s="82" t="s">
        <v>35</v>
      </c>
      <c r="D8" s="46"/>
      <c r="E8" s="46"/>
      <c r="F8" s="46"/>
      <c r="G8" s="46"/>
      <c r="H8" s="46"/>
      <c r="I8" s="46"/>
      <c r="J8" s="36"/>
      <c r="K8" s="83"/>
      <c r="L8" s="7"/>
      <c r="M8" s="9"/>
      <c r="N8" s="8" t="s">
        <v>8</v>
      </c>
      <c r="O8" s="7"/>
      <c r="P8" s="81" t="s">
        <v>53</v>
      </c>
      <c r="Q8" s="7"/>
      <c r="R8" s="7"/>
      <c r="S8" s="7"/>
      <c r="T8" s="7"/>
      <c r="U8" s="7"/>
      <c r="V8" s="7"/>
      <c r="W8" s="7"/>
      <c r="X8" s="59"/>
      <c r="Y8" s="7"/>
      <c r="Z8" s="7"/>
      <c r="AA8" s="7"/>
      <c r="AB8" s="8" t="s">
        <v>8</v>
      </c>
    </row>
    <row r="9" spans="1:28" ht="15" customHeight="1" x14ac:dyDescent="0.25">
      <c r="A9" s="9"/>
      <c r="B9" s="9"/>
      <c r="C9" s="70"/>
      <c r="D9" s="42" t="s">
        <v>54</v>
      </c>
      <c r="E9" s="42"/>
      <c r="F9" s="42"/>
      <c r="G9" s="42"/>
      <c r="H9" s="42"/>
      <c r="I9" s="42"/>
      <c r="J9" s="54"/>
      <c r="K9" s="54"/>
      <c r="L9" s="7"/>
      <c r="M9" s="9"/>
      <c r="N9" s="8" t="s">
        <v>8</v>
      </c>
      <c r="O9" s="7"/>
      <c r="P9" s="82" t="s">
        <v>35</v>
      </c>
      <c r="Q9" s="46"/>
      <c r="R9" s="46"/>
      <c r="S9" s="46"/>
      <c r="T9" s="46"/>
      <c r="U9" s="46"/>
      <c r="V9" s="46"/>
      <c r="W9" s="36"/>
      <c r="X9" s="84"/>
      <c r="Y9" s="7"/>
      <c r="Z9" s="7"/>
      <c r="AA9" s="7"/>
      <c r="AB9" s="8" t="s">
        <v>8</v>
      </c>
    </row>
    <row r="10" spans="1:28" ht="15" customHeight="1" x14ac:dyDescent="0.25">
      <c r="A10" s="85"/>
      <c r="B10" s="9"/>
      <c r="C10" s="70"/>
      <c r="D10" s="46"/>
      <c r="E10" s="46" t="s">
        <v>55</v>
      </c>
      <c r="F10" s="46"/>
      <c r="G10" s="46"/>
      <c r="H10" s="46"/>
      <c r="I10" s="46"/>
      <c r="J10" s="36"/>
      <c r="K10" s="86">
        <v>452000</v>
      </c>
      <c r="L10" s="59"/>
      <c r="M10" s="9"/>
      <c r="N10" s="8" t="s">
        <v>8</v>
      </c>
      <c r="O10" s="7"/>
      <c r="P10" s="33"/>
      <c r="Q10" s="34" t="s">
        <v>54</v>
      </c>
      <c r="R10" s="34"/>
      <c r="S10" s="34"/>
      <c r="T10" s="34"/>
      <c r="U10" s="34"/>
      <c r="V10" s="34"/>
      <c r="W10" s="54"/>
      <c r="X10" s="64"/>
      <c r="Y10" s="7"/>
      <c r="Z10" s="7"/>
      <c r="AA10" s="7"/>
      <c r="AB10" s="8" t="s">
        <v>8</v>
      </c>
    </row>
    <row r="11" spans="1:28" ht="15" customHeight="1" x14ac:dyDescent="0.25">
      <c r="A11" s="85"/>
      <c r="B11" s="9"/>
      <c r="C11" s="70"/>
      <c r="D11" s="44"/>
      <c r="E11" s="44" t="s">
        <v>56</v>
      </c>
      <c r="F11" s="44"/>
      <c r="G11" s="44"/>
      <c r="H11" s="44"/>
      <c r="I11" s="44"/>
      <c r="J11" s="56"/>
      <c r="K11" s="66">
        <v>7232000</v>
      </c>
      <c r="L11" s="59"/>
      <c r="M11" s="9"/>
      <c r="N11" s="8" t="s">
        <v>8</v>
      </c>
      <c r="O11" s="7"/>
      <c r="P11" s="57"/>
      <c r="Q11" s="44"/>
      <c r="R11" s="44" t="s">
        <v>57</v>
      </c>
      <c r="S11" s="44"/>
      <c r="T11" s="44"/>
      <c r="U11" s="44"/>
      <c r="V11" s="44"/>
      <c r="W11" s="56"/>
      <c r="X11" s="87">
        <f>K10</f>
        <v>452000</v>
      </c>
      <c r="Y11" s="7" t="s">
        <v>58</v>
      </c>
      <c r="Z11" s="7"/>
      <c r="AA11" s="7"/>
      <c r="AB11" s="8" t="s">
        <v>8</v>
      </c>
    </row>
    <row r="12" spans="1:28" ht="15" customHeight="1" x14ac:dyDescent="0.25">
      <c r="A12" s="85"/>
      <c r="B12" s="9"/>
      <c r="C12" s="57"/>
      <c r="D12" s="44" t="s">
        <v>59</v>
      </c>
      <c r="E12" s="44"/>
      <c r="F12" s="44"/>
      <c r="G12" s="44"/>
      <c r="H12" s="44"/>
      <c r="I12" s="44"/>
      <c r="J12" s="56"/>
      <c r="K12" s="66">
        <v>904000</v>
      </c>
      <c r="L12" s="59"/>
      <c r="M12" s="9"/>
      <c r="N12" s="8" t="s">
        <v>8</v>
      </c>
      <c r="O12" s="7"/>
      <c r="P12" s="88" t="s">
        <v>36</v>
      </c>
      <c r="Q12" s="42"/>
      <c r="R12" s="42"/>
      <c r="S12" s="42"/>
      <c r="T12" s="42"/>
      <c r="U12" s="42"/>
      <c r="V12" s="42"/>
      <c r="W12" s="54"/>
      <c r="X12" s="64"/>
      <c r="Y12" s="7"/>
      <c r="Z12" s="7"/>
      <c r="AA12" s="7"/>
      <c r="AB12" s="8" t="s">
        <v>8</v>
      </c>
    </row>
    <row r="13" spans="1:28" ht="15" customHeight="1" x14ac:dyDescent="0.25">
      <c r="A13" s="9"/>
      <c r="B13" s="9"/>
      <c r="C13" s="88" t="s">
        <v>36</v>
      </c>
      <c r="D13" s="42"/>
      <c r="E13" s="42"/>
      <c r="F13" s="42"/>
      <c r="G13" s="42"/>
      <c r="H13" s="42"/>
      <c r="I13" s="42"/>
      <c r="J13" s="54"/>
      <c r="K13" s="64"/>
      <c r="L13" s="59"/>
      <c r="M13" s="9"/>
      <c r="N13" s="8" t="s">
        <v>8</v>
      </c>
      <c r="O13" s="7"/>
      <c r="P13" s="70"/>
      <c r="Q13" s="44" t="s">
        <v>60</v>
      </c>
      <c r="R13" s="44"/>
      <c r="S13" s="44"/>
      <c r="T13" s="44"/>
      <c r="U13" s="44"/>
      <c r="V13" s="44"/>
      <c r="W13" s="56"/>
      <c r="X13" s="87">
        <f>K14-K11</f>
        <v>70060000</v>
      </c>
      <c r="Y13" s="7" t="s">
        <v>61</v>
      </c>
      <c r="Z13" s="7"/>
      <c r="AA13" s="7"/>
      <c r="AB13" s="8" t="s">
        <v>8</v>
      </c>
    </row>
    <row r="14" spans="1:28" ht="15" customHeight="1" x14ac:dyDescent="0.25">
      <c r="A14" s="85"/>
      <c r="B14" s="9"/>
      <c r="C14" s="70"/>
      <c r="D14" s="42" t="s">
        <v>62</v>
      </c>
      <c r="E14" s="42"/>
      <c r="F14" s="42"/>
      <c r="G14" s="42"/>
      <c r="H14" s="42"/>
      <c r="I14" s="42"/>
      <c r="J14" s="54"/>
      <c r="K14" s="65">
        <v>77292000</v>
      </c>
      <c r="L14" s="59"/>
      <c r="M14" s="9"/>
      <c r="N14" s="8" t="s">
        <v>8</v>
      </c>
      <c r="O14" s="7"/>
      <c r="P14" s="70"/>
      <c r="Q14" s="42" t="s">
        <v>63</v>
      </c>
      <c r="R14" s="42"/>
      <c r="S14" s="42"/>
      <c r="T14" s="42"/>
      <c r="U14" s="42"/>
      <c r="V14" s="42"/>
      <c r="W14" s="54"/>
      <c r="X14" s="89">
        <v>440000</v>
      </c>
      <c r="Y14" s="7"/>
      <c r="Z14" s="7"/>
      <c r="AA14" s="7"/>
      <c r="AB14" s="8" t="s">
        <v>8</v>
      </c>
    </row>
    <row r="15" spans="1:28" ht="15" customHeight="1" x14ac:dyDescent="0.25">
      <c r="A15" s="85"/>
      <c r="C15" s="70"/>
      <c r="D15" s="46" t="s">
        <v>64</v>
      </c>
      <c r="E15" s="46"/>
      <c r="F15" s="46"/>
      <c r="G15" s="46"/>
      <c r="H15" s="46"/>
      <c r="I15" s="46"/>
      <c r="J15" s="36"/>
      <c r="K15" s="86">
        <v>457000</v>
      </c>
      <c r="L15" s="59"/>
      <c r="M15" s="9"/>
      <c r="N15" s="8" t="s">
        <v>8</v>
      </c>
      <c r="O15" s="7"/>
      <c r="P15" s="70"/>
      <c r="Q15" s="42" t="s">
        <v>65</v>
      </c>
      <c r="R15" s="42"/>
      <c r="S15" s="42"/>
      <c r="T15" s="42"/>
      <c r="U15" s="42"/>
      <c r="V15" s="42"/>
      <c r="W15" s="54"/>
      <c r="X15" s="90">
        <f>K16-K12</f>
        <v>10396000</v>
      </c>
      <c r="Y15" s="7" t="s">
        <v>61</v>
      </c>
      <c r="Z15" s="7"/>
      <c r="AB15" s="8" t="s">
        <v>8</v>
      </c>
    </row>
    <row r="16" spans="1:28" ht="15" customHeight="1" x14ac:dyDescent="0.25">
      <c r="A16" s="85"/>
      <c r="C16" s="57"/>
      <c r="D16" s="44" t="s">
        <v>66</v>
      </c>
      <c r="E16" s="44"/>
      <c r="F16" s="44"/>
      <c r="G16" s="44"/>
      <c r="H16" s="44"/>
      <c r="I16" s="44"/>
      <c r="J16" s="56"/>
      <c r="K16" s="66">
        <v>11300000</v>
      </c>
      <c r="L16" s="59"/>
      <c r="M16" s="9"/>
      <c r="N16" s="8" t="s">
        <v>8</v>
      </c>
      <c r="O16" s="7"/>
      <c r="P16" s="57"/>
      <c r="Q16" s="44" t="s">
        <v>67</v>
      </c>
      <c r="R16" s="44"/>
      <c r="S16" s="44"/>
      <c r="T16" s="44"/>
      <c r="U16" s="44"/>
      <c r="V16" s="44"/>
      <c r="W16" s="56"/>
      <c r="X16" s="91">
        <v>283000</v>
      </c>
      <c r="Y16" s="7"/>
      <c r="Z16" s="7"/>
      <c r="AB16" s="8" t="s">
        <v>8</v>
      </c>
    </row>
    <row r="17" spans="1:28" ht="15" customHeight="1" x14ac:dyDescent="0.25">
      <c r="K17" s="7"/>
      <c r="L17" s="7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B17" s="8" t="s">
        <v>8</v>
      </c>
    </row>
    <row r="18" spans="1:28" ht="15" customHeight="1" x14ac:dyDescent="0.25">
      <c r="C18" s="81" t="s">
        <v>53</v>
      </c>
      <c r="D18" s="7"/>
      <c r="E18" s="7"/>
      <c r="F18" s="7"/>
      <c r="G18" s="7"/>
      <c r="H18" s="7"/>
      <c r="I18" s="7"/>
      <c r="J18" s="7"/>
      <c r="K18" s="59"/>
      <c r="L18" s="92" t="s">
        <v>68</v>
      </c>
      <c r="M18" s="9"/>
      <c r="N18" s="8" t="s">
        <v>8</v>
      </c>
      <c r="O18" s="7"/>
      <c r="P18" s="7" t="s">
        <v>60</v>
      </c>
      <c r="Q18" s="7"/>
      <c r="R18" s="7"/>
      <c r="S18" s="7"/>
      <c r="T18" s="7"/>
      <c r="U18" s="7"/>
      <c r="V18" s="7"/>
      <c r="W18" s="7"/>
      <c r="X18" s="7"/>
      <c r="Y18" s="7"/>
      <c r="Z18" s="7"/>
      <c r="AB18" s="8" t="s">
        <v>8</v>
      </c>
    </row>
    <row r="19" spans="1:28" ht="15" customHeight="1" x14ac:dyDescent="0.25">
      <c r="C19" s="82" t="s">
        <v>69</v>
      </c>
      <c r="D19" s="46"/>
      <c r="E19" s="46"/>
      <c r="F19" s="46"/>
      <c r="G19" s="46"/>
      <c r="H19" s="46"/>
      <c r="I19" s="46"/>
      <c r="J19" s="36"/>
      <c r="K19" s="84"/>
      <c r="L19" s="93" t="s">
        <v>70</v>
      </c>
      <c r="M19" s="9"/>
      <c r="N19" s="8" t="s">
        <v>8</v>
      </c>
      <c r="O19" s="7"/>
      <c r="P19" s="7"/>
      <c r="Q19" s="8" t="s">
        <v>10</v>
      </c>
      <c r="R19" s="23" t="s">
        <v>71</v>
      </c>
      <c r="S19" s="8" t="s">
        <v>22</v>
      </c>
      <c r="T19" s="23" t="s">
        <v>72</v>
      </c>
      <c r="U19" s="7"/>
      <c r="V19" s="7"/>
      <c r="W19" s="7"/>
      <c r="X19" s="7"/>
      <c r="Y19" s="7"/>
      <c r="Z19" s="7"/>
      <c r="AB19" s="8" t="s">
        <v>8</v>
      </c>
    </row>
    <row r="20" spans="1:28" ht="15" customHeight="1" x14ac:dyDescent="0.25">
      <c r="C20" s="33"/>
      <c r="D20" s="34" t="s">
        <v>54</v>
      </c>
      <c r="E20" s="34"/>
      <c r="F20" s="34"/>
      <c r="G20" s="34"/>
      <c r="H20" s="34"/>
      <c r="I20" s="34"/>
      <c r="J20" s="54"/>
      <c r="K20" s="64"/>
      <c r="L20" s="8"/>
      <c r="M20" s="9"/>
      <c r="N20" s="8" t="s">
        <v>8</v>
      </c>
      <c r="O20" s="7"/>
      <c r="P20" s="7"/>
      <c r="Q20" s="8" t="s">
        <v>10</v>
      </c>
      <c r="R20" s="62">
        <f>K14</f>
        <v>77292000</v>
      </c>
      <c r="S20" s="8" t="s">
        <v>22</v>
      </c>
      <c r="T20" s="62">
        <f>K11</f>
        <v>7232000</v>
      </c>
      <c r="U20" s="7"/>
      <c r="V20" s="7"/>
      <c r="W20" s="7"/>
      <c r="X20" s="7"/>
      <c r="Y20" s="7"/>
      <c r="Z20" s="7"/>
      <c r="AB20" s="8" t="s">
        <v>8</v>
      </c>
    </row>
    <row r="21" spans="1:28" ht="15" customHeight="1" x14ac:dyDescent="0.25">
      <c r="C21" s="57"/>
      <c r="D21" s="44"/>
      <c r="E21" s="44" t="s">
        <v>57</v>
      </c>
      <c r="F21" s="44"/>
      <c r="G21" s="44"/>
      <c r="H21" s="44"/>
      <c r="I21" s="44"/>
      <c r="J21" s="56"/>
      <c r="K21" s="94" t="s">
        <v>27</v>
      </c>
      <c r="L21" s="32" t="s">
        <v>73</v>
      </c>
      <c r="M21" s="9"/>
      <c r="N21" s="8" t="s">
        <v>8</v>
      </c>
      <c r="O21" s="7"/>
      <c r="P21" s="7"/>
      <c r="Q21" s="8" t="s">
        <v>10</v>
      </c>
      <c r="R21" s="95">
        <f>R20-T20</f>
        <v>70060000</v>
      </c>
      <c r="S21" s="7"/>
      <c r="T21" s="7"/>
      <c r="U21" s="7"/>
      <c r="V21" s="7"/>
      <c r="W21" s="7"/>
      <c r="X21" s="7"/>
      <c r="Y21" s="7"/>
      <c r="Z21" s="7"/>
      <c r="AB21" s="8" t="s">
        <v>8</v>
      </c>
    </row>
    <row r="22" spans="1:28" ht="15" customHeight="1" x14ac:dyDescent="0.25">
      <c r="C22" s="88" t="s">
        <v>74</v>
      </c>
      <c r="D22" s="42"/>
      <c r="E22" s="42"/>
      <c r="F22" s="42"/>
      <c r="G22" s="42"/>
      <c r="H22" s="42"/>
      <c r="I22" s="42"/>
      <c r="J22" s="54"/>
      <c r="K22" s="64"/>
      <c r="L22" s="93" t="s">
        <v>75</v>
      </c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B22" s="8" t="s">
        <v>8</v>
      </c>
    </row>
    <row r="23" spans="1:28" ht="15" customHeight="1" x14ac:dyDescent="0.25">
      <c r="C23" s="70"/>
      <c r="D23" s="44" t="s">
        <v>60</v>
      </c>
      <c r="E23" s="44"/>
      <c r="F23" s="44"/>
      <c r="G23" s="44"/>
      <c r="H23" s="44"/>
      <c r="I23" s="44"/>
      <c r="J23" s="56"/>
      <c r="K23" s="94" t="s">
        <v>27</v>
      </c>
      <c r="L23" s="96" t="s">
        <v>76</v>
      </c>
      <c r="M23" s="9"/>
      <c r="N23" s="8" t="s">
        <v>8</v>
      </c>
      <c r="O23" s="7"/>
      <c r="P23" s="7" t="s">
        <v>65</v>
      </c>
      <c r="Q23" s="7"/>
      <c r="R23" s="7"/>
      <c r="S23" s="7"/>
      <c r="T23" s="7"/>
      <c r="U23" s="7"/>
      <c r="V23" s="7"/>
      <c r="W23" s="7"/>
      <c r="X23" s="7"/>
      <c r="Y23" s="7"/>
      <c r="Z23" s="7"/>
      <c r="AB23" s="8" t="s">
        <v>8</v>
      </c>
    </row>
    <row r="24" spans="1:28" ht="15" customHeight="1" x14ac:dyDescent="0.25">
      <c r="A24" s="85"/>
      <c r="C24" s="70"/>
      <c r="D24" s="42" t="s">
        <v>63</v>
      </c>
      <c r="E24" s="42"/>
      <c r="F24" s="42"/>
      <c r="G24" s="42"/>
      <c r="H24" s="42"/>
      <c r="I24" s="42"/>
      <c r="J24" s="54"/>
      <c r="K24" s="97">
        <v>457000</v>
      </c>
      <c r="L24" s="98">
        <v>12</v>
      </c>
      <c r="M24" s="9"/>
      <c r="N24" s="8" t="s">
        <v>8</v>
      </c>
      <c r="O24" s="7"/>
      <c r="P24" s="7"/>
      <c r="Q24" s="8" t="s">
        <v>10</v>
      </c>
      <c r="R24" s="23" t="s">
        <v>77</v>
      </c>
      <c r="S24" s="8" t="s">
        <v>22</v>
      </c>
      <c r="T24" s="23" t="s">
        <v>78</v>
      </c>
      <c r="U24" s="7"/>
      <c r="V24" s="7"/>
      <c r="W24" s="7"/>
      <c r="X24" s="7"/>
      <c r="Y24" s="7"/>
      <c r="Z24" s="7"/>
      <c r="AB24" s="8" t="s">
        <v>8</v>
      </c>
    </row>
    <row r="25" spans="1:28" ht="15" customHeight="1" x14ac:dyDescent="0.25">
      <c r="C25" s="70"/>
      <c r="D25" s="42" t="s">
        <v>65</v>
      </c>
      <c r="E25" s="42"/>
      <c r="F25" s="42"/>
      <c r="G25" s="42"/>
      <c r="H25" s="42"/>
      <c r="I25" s="42"/>
      <c r="J25" s="54"/>
      <c r="K25" s="99" t="s">
        <v>27</v>
      </c>
      <c r="L25" s="98">
        <v>9</v>
      </c>
      <c r="M25" s="9"/>
      <c r="N25" s="8" t="s">
        <v>8</v>
      </c>
      <c r="O25" s="7"/>
      <c r="P25" s="7"/>
      <c r="Q25" s="8" t="s">
        <v>10</v>
      </c>
      <c r="R25" s="62">
        <f>K16</f>
        <v>11300000</v>
      </c>
      <c r="S25" s="8" t="s">
        <v>22</v>
      </c>
      <c r="T25" s="62">
        <f>K12</f>
        <v>904000</v>
      </c>
      <c r="U25" s="7"/>
      <c r="V25" s="7"/>
      <c r="W25" s="7"/>
      <c r="X25" s="7"/>
      <c r="Y25" s="7"/>
      <c r="Z25" s="7"/>
      <c r="AB25" s="8" t="s">
        <v>8</v>
      </c>
    </row>
    <row r="26" spans="1:28" ht="15" customHeight="1" x14ac:dyDescent="0.25">
      <c r="A26" s="85"/>
      <c r="C26" s="57"/>
      <c r="D26" s="44" t="s">
        <v>67</v>
      </c>
      <c r="E26" s="44"/>
      <c r="F26" s="44"/>
      <c r="G26" s="44"/>
      <c r="H26" s="44"/>
      <c r="I26" s="44"/>
      <c r="J26" s="56"/>
      <c r="K26" s="100">
        <v>289000</v>
      </c>
      <c r="L26" s="98">
        <v>16</v>
      </c>
      <c r="M26" s="9"/>
      <c r="N26" s="8" t="s">
        <v>8</v>
      </c>
      <c r="O26" s="7"/>
      <c r="P26" s="7"/>
      <c r="Q26" s="8" t="s">
        <v>10</v>
      </c>
      <c r="R26" s="95">
        <f>R25-T25</f>
        <v>10396000</v>
      </c>
      <c r="S26" s="7"/>
      <c r="T26" s="7"/>
      <c r="U26" s="7"/>
      <c r="V26" s="7"/>
      <c r="W26" s="7"/>
      <c r="X26" s="7"/>
      <c r="Y26" s="7"/>
      <c r="Z26" s="7"/>
      <c r="AB26" s="8" t="s">
        <v>8</v>
      </c>
    </row>
    <row r="27" spans="1:28" ht="15" customHeight="1" x14ac:dyDescent="0.25">
      <c r="M27" s="9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B27" s="8" t="s">
        <v>8</v>
      </c>
    </row>
    <row r="28" spans="1:28" ht="15" customHeight="1" x14ac:dyDescent="0.25"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B28" s="8" t="s">
        <v>8</v>
      </c>
    </row>
    <row r="29" spans="1:28" ht="15" customHeight="1" x14ac:dyDescent="0.25">
      <c r="L29" s="7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B29" s="8" t="s">
        <v>8</v>
      </c>
    </row>
    <row r="30" spans="1:28" ht="15" customHeight="1" x14ac:dyDescent="0.25">
      <c r="N30" s="8" t="s">
        <v>8</v>
      </c>
      <c r="AB30" s="8" t="s">
        <v>8</v>
      </c>
    </row>
    <row r="31" spans="1:28" ht="15" customHeight="1" x14ac:dyDescent="0.25">
      <c r="N31" s="8" t="s">
        <v>8</v>
      </c>
      <c r="AB31" s="8" t="s">
        <v>8</v>
      </c>
    </row>
    <row r="32" spans="1:28" ht="15" customHeight="1" x14ac:dyDescent="0.25">
      <c r="N32" s="8" t="s">
        <v>8</v>
      </c>
      <c r="AB32" s="8" t="s">
        <v>8</v>
      </c>
    </row>
    <row r="33" spans="14:28" ht="15" customHeight="1" x14ac:dyDescent="0.25">
      <c r="N33" s="8" t="s">
        <v>8</v>
      </c>
      <c r="AB33" s="8" t="s">
        <v>8</v>
      </c>
    </row>
    <row r="34" spans="14:28" ht="15" customHeight="1" x14ac:dyDescent="0.25">
      <c r="N34" s="8" t="s">
        <v>8</v>
      </c>
      <c r="AB34" s="8" t="s">
        <v>8</v>
      </c>
    </row>
    <row r="35" spans="14:28" ht="15" customHeight="1" x14ac:dyDescent="0.25">
      <c r="N35" s="8" t="s">
        <v>8</v>
      </c>
      <c r="AB35" s="8" t="s">
        <v>8</v>
      </c>
    </row>
    <row r="36" spans="14:28" ht="15" customHeight="1" x14ac:dyDescent="0.25">
      <c r="N36" s="8" t="s">
        <v>8</v>
      </c>
      <c r="AB36" s="8" t="s">
        <v>8</v>
      </c>
    </row>
    <row r="37" spans="14:28" ht="15" customHeight="1" x14ac:dyDescent="0.25">
      <c r="N37" s="8" t="s">
        <v>8</v>
      </c>
      <c r="AB37" s="8" t="s">
        <v>8</v>
      </c>
    </row>
    <row r="38" spans="14:28" ht="15" customHeight="1" x14ac:dyDescent="0.25">
      <c r="N38" s="8" t="s">
        <v>8</v>
      </c>
      <c r="AB38" s="8" t="s">
        <v>8</v>
      </c>
    </row>
    <row r="39" spans="14:28" ht="15" customHeight="1" x14ac:dyDescent="0.25">
      <c r="N39" s="8" t="s">
        <v>8</v>
      </c>
      <c r="AB39" s="8" t="s">
        <v>8</v>
      </c>
    </row>
    <row r="40" spans="14:28" ht="15" customHeight="1" x14ac:dyDescent="0.25">
      <c r="N40" s="8" t="s">
        <v>8</v>
      </c>
      <c r="AB40" s="8" t="s">
        <v>8</v>
      </c>
    </row>
    <row r="41" spans="14:28" ht="15" customHeight="1" x14ac:dyDescent="0.25">
      <c r="N41" s="8" t="s">
        <v>8</v>
      </c>
      <c r="AB41" s="8" t="s">
        <v>8</v>
      </c>
    </row>
    <row r="42" spans="14:28" ht="15" customHeight="1" x14ac:dyDescent="0.25">
      <c r="N42" s="8" t="s">
        <v>8</v>
      </c>
      <c r="AB42" s="8" t="s">
        <v>8</v>
      </c>
    </row>
    <row r="43" spans="14:28" ht="15" customHeight="1" x14ac:dyDescent="0.25">
      <c r="N43" s="8" t="s">
        <v>8</v>
      </c>
      <c r="AB43" s="8" t="s">
        <v>8</v>
      </c>
    </row>
    <row r="44" spans="14:28" ht="15" customHeight="1" x14ac:dyDescent="0.25">
      <c r="N44" s="8" t="s">
        <v>8</v>
      </c>
      <c r="AB44" s="8" t="s">
        <v>8</v>
      </c>
    </row>
    <row r="45" spans="14:28" ht="15" customHeight="1" x14ac:dyDescent="0.25">
      <c r="N45" s="8" t="s">
        <v>8</v>
      </c>
      <c r="AB45" s="8" t="s">
        <v>8</v>
      </c>
    </row>
    <row r="46" spans="14:28" ht="15" customHeight="1" x14ac:dyDescent="0.25">
      <c r="N46" s="8" t="s">
        <v>8</v>
      </c>
      <c r="AB46" s="8" t="s">
        <v>8</v>
      </c>
    </row>
    <row r="47" spans="14:28" ht="15" customHeight="1" x14ac:dyDescent="0.25">
      <c r="N47" s="8" t="s">
        <v>8</v>
      </c>
      <c r="AB47" s="8" t="s">
        <v>8</v>
      </c>
    </row>
    <row r="48" spans="14:28" ht="15" customHeight="1" x14ac:dyDescent="0.25">
      <c r="N48" s="8" t="s">
        <v>8</v>
      </c>
      <c r="AB48" s="8" t="s">
        <v>8</v>
      </c>
    </row>
    <row r="49" spans="14:28" ht="15" customHeight="1" x14ac:dyDescent="0.25">
      <c r="N49" s="8" t="s">
        <v>8</v>
      </c>
      <c r="AB49" s="8" t="s">
        <v>8</v>
      </c>
    </row>
    <row r="50" spans="14:28" ht="15" customHeight="1" x14ac:dyDescent="0.25">
      <c r="N50" s="8" t="s">
        <v>8</v>
      </c>
      <c r="AB50" s="8" t="s">
        <v>8</v>
      </c>
    </row>
    <row r="51" spans="14:28" ht="15" customHeight="1" x14ac:dyDescent="0.25">
      <c r="N51" s="8" t="s">
        <v>8</v>
      </c>
      <c r="AB51" s="8" t="s">
        <v>8</v>
      </c>
    </row>
    <row r="52" spans="14:28" ht="15" customHeight="1" x14ac:dyDescent="0.25">
      <c r="N52" s="8" t="s">
        <v>8</v>
      </c>
      <c r="AB52" s="8" t="s">
        <v>8</v>
      </c>
    </row>
    <row r="53" spans="14:28" ht="15" customHeight="1" x14ac:dyDescent="0.25">
      <c r="N53" s="8" t="s">
        <v>8</v>
      </c>
      <c r="AB53" s="8" t="s">
        <v>8</v>
      </c>
    </row>
    <row r="54" spans="14:28" ht="15" customHeight="1" x14ac:dyDescent="0.25">
      <c r="N54" s="8" t="s">
        <v>8</v>
      </c>
      <c r="AB54" s="8" t="s">
        <v>8</v>
      </c>
    </row>
    <row r="55" spans="14:28" ht="15" customHeight="1" x14ac:dyDescent="0.25">
      <c r="N55" s="8" t="s">
        <v>8</v>
      </c>
      <c r="AB55" s="8" t="s">
        <v>8</v>
      </c>
    </row>
    <row r="56" spans="14:28" ht="15" customHeight="1" x14ac:dyDescent="0.25">
      <c r="N56" s="8" t="s">
        <v>8</v>
      </c>
      <c r="AB56" s="8" t="s">
        <v>8</v>
      </c>
    </row>
    <row r="57" spans="14:28" ht="15" customHeight="1" x14ac:dyDescent="0.25">
      <c r="N57" s="8" t="s">
        <v>8</v>
      </c>
      <c r="AB57" s="8" t="s">
        <v>8</v>
      </c>
    </row>
    <row r="58" spans="14:28" ht="15" customHeight="1" x14ac:dyDescent="0.25">
      <c r="N58" s="8" t="s">
        <v>8</v>
      </c>
      <c r="AB58" s="8" t="s">
        <v>8</v>
      </c>
    </row>
    <row r="59" spans="14:28" ht="15" customHeight="1" x14ac:dyDescent="0.25">
      <c r="N59" s="8" t="s">
        <v>8</v>
      </c>
      <c r="AB59" s="8" t="s">
        <v>8</v>
      </c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7" width="9.140625" style="6" customWidth="1"/>
    <col min="8" max="8" width="10.7109375" style="6" customWidth="1"/>
    <col min="9" max="9" width="9.140625" style="6"/>
    <col min="10" max="13" width="9.140625" style="6" customWidth="1"/>
    <col min="14" max="14" width="9.140625" style="6"/>
    <col min="15" max="15" width="10.7109375" style="6" customWidth="1"/>
    <col min="16" max="19" width="9.140625" style="6"/>
    <col min="20" max="20" width="10.7109375" style="6" customWidth="1"/>
    <col min="21" max="16384" width="9.140625" style="6"/>
  </cols>
  <sheetData>
    <row r="1" spans="1:28" ht="15" customHeight="1" x14ac:dyDescent="0.25">
      <c r="A1" s="5" t="s">
        <v>3</v>
      </c>
      <c r="C1" t="s">
        <v>44</v>
      </c>
      <c r="D1" s="21"/>
      <c r="E1" s="21"/>
      <c r="M1" s="14" t="s">
        <v>7</v>
      </c>
      <c r="N1" s="22" t="s">
        <v>8</v>
      </c>
      <c r="Z1" s="7"/>
      <c r="AA1" s="7"/>
      <c r="AB1" s="8" t="s">
        <v>8</v>
      </c>
    </row>
    <row r="2" spans="1:28" ht="15" customHeight="1" x14ac:dyDescent="0.25">
      <c r="A2" s="5" t="s">
        <v>4</v>
      </c>
      <c r="C2" s="6" t="s">
        <v>45</v>
      </c>
      <c r="N2" s="22" t="s">
        <v>8</v>
      </c>
      <c r="Z2" s="7"/>
      <c r="AA2" s="7"/>
      <c r="AB2" s="8" t="s">
        <v>8</v>
      </c>
    </row>
    <row r="3" spans="1:28" ht="15" customHeight="1" x14ac:dyDescent="0.25">
      <c r="A3" s="5" t="s">
        <v>5</v>
      </c>
      <c r="C3" s="6" t="s">
        <v>31</v>
      </c>
      <c r="N3" s="22" t="s">
        <v>8</v>
      </c>
      <c r="O3" s="69" t="s">
        <v>28</v>
      </c>
      <c r="P3" s="6" t="s">
        <v>79</v>
      </c>
      <c r="AA3" s="7"/>
      <c r="AB3" s="8" t="s">
        <v>8</v>
      </c>
    </row>
    <row r="4" spans="1:28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A4" s="7"/>
      <c r="AB4" s="8" t="s">
        <v>8</v>
      </c>
    </row>
    <row r="5" spans="1:28" ht="15" customHeight="1" x14ac:dyDescent="0.25">
      <c r="A5" s="18" t="s">
        <v>9</v>
      </c>
      <c r="C5" s="7" t="s">
        <v>80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7"/>
      <c r="Q5" s="32" t="s">
        <v>19</v>
      </c>
      <c r="R5" s="32" t="s">
        <v>20</v>
      </c>
      <c r="S5" s="32" t="s">
        <v>81</v>
      </c>
      <c r="T5" s="32" t="s">
        <v>82</v>
      </c>
      <c r="U5" s="32" t="s">
        <v>83</v>
      </c>
      <c r="V5" s="101" t="s">
        <v>84</v>
      </c>
      <c r="W5" s="32" t="s">
        <v>85</v>
      </c>
      <c r="X5" s="101" t="s">
        <v>86</v>
      </c>
      <c r="Y5" s="7"/>
      <c r="Z5" s="7"/>
      <c r="AA5" s="7"/>
      <c r="AB5" s="8" t="s">
        <v>8</v>
      </c>
    </row>
    <row r="6" spans="1:28" ht="15" customHeight="1" x14ac:dyDescent="0.25">
      <c r="C6" s="8" t="s">
        <v>12</v>
      </c>
      <c r="D6" s="7" t="s">
        <v>87</v>
      </c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102" t="s">
        <v>88</v>
      </c>
      <c r="Q6" s="74"/>
      <c r="R6" s="74"/>
      <c r="S6" s="74" t="s">
        <v>89</v>
      </c>
      <c r="T6" s="29"/>
      <c r="U6" s="103" t="s">
        <v>90</v>
      </c>
      <c r="V6" s="104" t="s">
        <v>90</v>
      </c>
      <c r="W6" s="74" t="s">
        <v>91</v>
      </c>
      <c r="X6" s="105" t="s">
        <v>91</v>
      </c>
      <c r="Y6" s="7"/>
      <c r="Z6" s="7"/>
      <c r="AA6" s="7"/>
      <c r="AB6" s="8" t="s">
        <v>8</v>
      </c>
    </row>
    <row r="7" spans="1:28" ht="15" customHeight="1" x14ac:dyDescent="0.25">
      <c r="A7" s="5"/>
      <c r="C7" s="8" t="s">
        <v>13</v>
      </c>
      <c r="D7" s="7" t="s">
        <v>92</v>
      </c>
      <c r="E7" s="7"/>
      <c r="F7" s="7"/>
      <c r="G7" s="7"/>
      <c r="H7" s="7"/>
      <c r="I7" s="7"/>
      <c r="J7" s="7"/>
      <c r="K7" s="7"/>
      <c r="L7" s="7"/>
      <c r="M7" s="9"/>
      <c r="N7" s="8" t="s">
        <v>8</v>
      </c>
      <c r="O7" s="7"/>
      <c r="P7" s="106" t="s">
        <v>93</v>
      </c>
      <c r="Q7" s="28" t="s">
        <v>94</v>
      </c>
      <c r="R7" s="28" t="s">
        <v>95</v>
      </c>
      <c r="S7" s="28" t="s">
        <v>96</v>
      </c>
      <c r="T7" s="27" t="s">
        <v>97</v>
      </c>
      <c r="U7" s="107" t="s">
        <v>98</v>
      </c>
      <c r="V7" s="108" t="s">
        <v>99</v>
      </c>
      <c r="W7" s="28" t="s">
        <v>98</v>
      </c>
      <c r="X7" s="109" t="s">
        <v>99</v>
      </c>
      <c r="Y7" s="7"/>
      <c r="Z7" s="7"/>
      <c r="AA7" s="7"/>
      <c r="AB7" s="8" t="s">
        <v>8</v>
      </c>
    </row>
    <row r="8" spans="1:28" ht="15" customHeight="1" x14ac:dyDescent="0.25">
      <c r="A8" s="18"/>
      <c r="B8" s="9"/>
      <c r="C8" s="8" t="s">
        <v>100</v>
      </c>
      <c r="D8" s="7" t="s">
        <v>101</v>
      </c>
      <c r="E8" s="7"/>
      <c r="F8" s="7"/>
      <c r="G8" s="7"/>
      <c r="H8" s="7"/>
      <c r="I8" s="7"/>
      <c r="J8" s="7"/>
      <c r="K8" s="7"/>
      <c r="L8" s="7"/>
      <c r="M8" s="9"/>
      <c r="N8" s="8" t="s">
        <v>8</v>
      </c>
      <c r="O8" s="7"/>
      <c r="P8" s="110" t="s">
        <v>26</v>
      </c>
      <c r="Q8" s="52">
        <f>D12</f>
        <v>6000</v>
      </c>
      <c r="R8" s="52">
        <f t="shared" ref="R8:T11" si="0">E12</f>
        <v>5900</v>
      </c>
      <c r="S8" s="52">
        <f t="shared" si="0"/>
        <v>180</v>
      </c>
      <c r="T8" s="41">
        <f t="shared" si="0"/>
        <v>1140</v>
      </c>
      <c r="U8" s="70">
        <f>Q8-R8+S8-T8</f>
        <v>-860</v>
      </c>
      <c r="V8" s="42">
        <f>MAX(0,-U8)</f>
        <v>860</v>
      </c>
      <c r="W8" s="42">
        <f>Q8-R8+S8</f>
        <v>280</v>
      </c>
      <c r="X8" s="54">
        <f>MAX(0,-W8)</f>
        <v>0</v>
      </c>
      <c r="Y8" s="7"/>
      <c r="Z8" s="7"/>
      <c r="AA8" s="7"/>
      <c r="AB8" s="8" t="s">
        <v>8</v>
      </c>
    </row>
    <row r="9" spans="1:28" ht="15" customHeight="1" x14ac:dyDescent="0.25">
      <c r="A9" s="9"/>
      <c r="B9" s="9"/>
      <c r="C9" s="7"/>
      <c r="D9" s="7"/>
      <c r="E9" s="7"/>
      <c r="F9" s="7"/>
      <c r="G9" s="7"/>
      <c r="H9" s="7"/>
      <c r="I9" s="7"/>
      <c r="J9" s="7"/>
      <c r="K9" s="7"/>
      <c r="L9" s="7"/>
      <c r="M9" s="9"/>
      <c r="N9" s="8" t="s">
        <v>8</v>
      </c>
      <c r="O9" s="7"/>
      <c r="P9" s="110" t="s">
        <v>102</v>
      </c>
      <c r="Q9" s="52">
        <f t="shared" ref="Q9:Q11" si="1">D13</f>
        <v>20000</v>
      </c>
      <c r="R9" s="52">
        <f t="shared" si="0"/>
        <v>19200</v>
      </c>
      <c r="S9" s="52">
        <f t="shared" si="0"/>
        <v>600</v>
      </c>
      <c r="T9" s="41">
        <f t="shared" si="0"/>
        <v>3600</v>
      </c>
      <c r="U9" s="70">
        <f t="shared" ref="U9:U11" si="2">Q9-R9+S9-T9</f>
        <v>-2200</v>
      </c>
      <c r="V9" s="42">
        <f t="shared" ref="V9:V11" si="3">MAX(0,-U9)</f>
        <v>2200</v>
      </c>
      <c r="W9" s="42">
        <f t="shared" ref="W9:W11" si="4">Q9-R9+S9</f>
        <v>1400</v>
      </c>
      <c r="X9" s="54">
        <f t="shared" ref="X9:X11" si="5">MAX(0,-W9)</f>
        <v>0</v>
      </c>
      <c r="Y9" s="7"/>
      <c r="Z9" s="7"/>
      <c r="AA9" s="7"/>
      <c r="AB9" s="8" t="s">
        <v>8</v>
      </c>
    </row>
    <row r="10" spans="1:28" ht="15" customHeight="1" x14ac:dyDescent="0.25">
      <c r="A10" s="5" t="s">
        <v>6</v>
      </c>
      <c r="B10" s="9"/>
      <c r="C10" s="102" t="s">
        <v>88</v>
      </c>
      <c r="D10" s="74"/>
      <c r="E10" s="74"/>
      <c r="F10" s="74" t="s">
        <v>89</v>
      </c>
      <c r="G10" s="29"/>
      <c r="H10" s="7"/>
      <c r="I10" s="7"/>
      <c r="J10" s="7"/>
      <c r="K10" s="7"/>
      <c r="L10" s="7"/>
      <c r="M10" s="9"/>
      <c r="N10" s="8" t="s">
        <v>8</v>
      </c>
      <c r="O10" s="7"/>
      <c r="P10" s="110" t="s">
        <v>14</v>
      </c>
      <c r="Q10" s="52">
        <f t="shared" si="1"/>
        <v>5000</v>
      </c>
      <c r="R10" s="52">
        <f t="shared" si="0"/>
        <v>4600</v>
      </c>
      <c r="S10" s="52">
        <f t="shared" si="0"/>
        <v>150</v>
      </c>
      <c r="T10" s="41">
        <f t="shared" si="0"/>
        <v>1150</v>
      </c>
      <c r="U10" s="70">
        <f t="shared" si="2"/>
        <v>-600</v>
      </c>
      <c r="V10" s="42">
        <f t="shared" si="3"/>
        <v>600</v>
      </c>
      <c r="W10" s="42">
        <f t="shared" si="4"/>
        <v>550</v>
      </c>
      <c r="X10" s="54">
        <f t="shared" si="5"/>
        <v>0</v>
      </c>
      <c r="Y10" s="7"/>
      <c r="Z10" s="7"/>
      <c r="AA10" s="7"/>
      <c r="AB10" s="8" t="s">
        <v>8</v>
      </c>
    </row>
    <row r="11" spans="1:28" ht="15" customHeight="1" x14ac:dyDescent="0.25">
      <c r="A11" s="9"/>
      <c r="B11" s="9"/>
      <c r="C11" s="106" t="s">
        <v>93</v>
      </c>
      <c r="D11" s="28" t="s">
        <v>94</v>
      </c>
      <c r="E11" s="28" t="s">
        <v>95</v>
      </c>
      <c r="F11" s="28" t="s">
        <v>96</v>
      </c>
      <c r="G11" s="27" t="s">
        <v>97</v>
      </c>
      <c r="H11" s="7"/>
      <c r="I11" s="7"/>
      <c r="J11" s="7"/>
      <c r="K11" s="7"/>
      <c r="L11" s="7"/>
      <c r="M11" s="9"/>
      <c r="N11" s="8" t="s">
        <v>8</v>
      </c>
      <c r="O11" s="7"/>
      <c r="P11" s="106" t="s">
        <v>103</v>
      </c>
      <c r="Q11" s="53">
        <f t="shared" si="1"/>
        <v>19000</v>
      </c>
      <c r="R11" s="53">
        <f t="shared" si="0"/>
        <v>18100</v>
      </c>
      <c r="S11" s="53">
        <f t="shared" si="0"/>
        <v>1140</v>
      </c>
      <c r="T11" s="43">
        <f t="shared" si="0"/>
        <v>3230</v>
      </c>
      <c r="U11" s="57">
        <f t="shared" si="2"/>
        <v>-1190</v>
      </c>
      <c r="V11" s="44">
        <f t="shared" si="3"/>
        <v>1190</v>
      </c>
      <c r="W11" s="44">
        <f t="shared" si="4"/>
        <v>2040</v>
      </c>
      <c r="X11" s="56">
        <f t="shared" si="5"/>
        <v>0</v>
      </c>
      <c r="Y11" s="7"/>
      <c r="Z11" s="7"/>
      <c r="AA11" s="7"/>
      <c r="AB11" s="8" t="s">
        <v>8</v>
      </c>
    </row>
    <row r="12" spans="1:28" ht="15" customHeight="1" x14ac:dyDescent="0.25">
      <c r="A12" s="18"/>
      <c r="B12" s="9"/>
      <c r="C12" s="110" t="s">
        <v>26</v>
      </c>
      <c r="D12" s="52">
        <v>6000</v>
      </c>
      <c r="E12" s="52">
        <v>5900</v>
      </c>
      <c r="F12" s="52">
        <v>180</v>
      </c>
      <c r="G12" s="41">
        <v>1140</v>
      </c>
      <c r="H12" s="7"/>
      <c r="I12" s="16"/>
      <c r="J12" s="16"/>
      <c r="K12" s="16"/>
      <c r="L12" s="7"/>
      <c r="M12" s="9"/>
      <c r="N12" s="8" t="s">
        <v>8</v>
      </c>
      <c r="O12" s="7"/>
      <c r="P12" s="61" t="s">
        <v>15</v>
      </c>
      <c r="Q12" s="111" t="s">
        <v>24</v>
      </c>
      <c r="R12" s="112" t="s">
        <v>24</v>
      </c>
      <c r="S12" s="112" t="s">
        <v>24</v>
      </c>
      <c r="T12" s="113" t="s">
        <v>24</v>
      </c>
      <c r="U12" s="112" t="s">
        <v>24</v>
      </c>
      <c r="V12" s="114">
        <f t="shared" ref="V12" si="6">SUM(V8:V11)</f>
        <v>4850</v>
      </c>
      <c r="W12" s="111" t="s">
        <v>24</v>
      </c>
      <c r="X12" s="115">
        <f t="shared" ref="X12" si="7">SUM(X8:X11)</f>
        <v>0</v>
      </c>
      <c r="Y12" s="7"/>
      <c r="Z12" s="7"/>
      <c r="AA12" s="7"/>
      <c r="AB12" s="8" t="s">
        <v>8</v>
      </c>
    </row>
    <row r="13" spans="1:28" ht="15" customHeight="1" x14ac:dyDescent="0.25">
      <c r="A13" s="9"/>
      <c r="B13" s="9"/>
      <c r="C13" s="110" t="s">
        <v>102</v>
      </c>
      <c r="D13" s="52">
        <v>20000</v>
      </c>
      <c r="E13" s="52">
        <v>19200</v>
      </c>
      <c r="F13" s="52">
        <v>600</v>
      </c>
      <c r="G13" s="41">
        <v>3600</v>
      </c>
      <c r="H13" s="7"/>
      <c r="I13" s="16"/>
      <c r="J13" s="16"/>
      <c r="K13" s="16"/>
      <c r="L13" s="7"/>
      <c r="M13" s="9"/>
      <c r="N13" s="8" t="s">
        <v>8</v>
      </c>
      <c r="O13" s="7"/>
      <c r="P13" s="7"/>
      <c r="Q13" s="7"/>
      <c r="R13" s="7"/>
      <c r="S13" s="7"/>
      <c r="T13" s="7"/>
      <c r="U13" s="7"/>
      <c r="V13" s="116" t="s">
        <v>104</v>
      </c>
      <c r="W13" s="7"/>
      <c r="X13" s="116" t="s">
        <v>104</v>
      </c>
      <c r="Y13" s="7"/>
      <c r="Z13" s="7"/>
      <c r="AA13" s="7"/>
      <c r="AB13" s="8" t="s">
        <v>8</v>
      </c>
    </row>
    <row r="14" spans="1:28" ht="15" customHeight="1" x14ac:dyDescent="0.25">
      <c r="A14" s="9"/>
      <c r="B14" s="9"/>
      <c r="C14" s="110" t="s">
        <v>14</v>
      </c>
      <c r="D14" s="52">
        <v>5000</v>
      </c>
      <c r="E14" s="52">
        <v>4600</v>
      </c>
      <c r="F14" s="52">
        <v>150</v>
      </c>
      <c r="G14" s="41">
        <v>1150</v>
      </c>
      <c r="H14" s="7"/>
      <c r="I14" s="16"/>
      <c r="J14" s="16"/>
      <c r="K14" s="16"/>
      <c r="L14" s="7"/>
      <c r="M14" s="9"/>
      <c r="N14" s="8" t="s">
        <v>8</v>
      </c>
      <c r="O14" s="7"/>
      <c r="P14" s="32" t="s">
        <v>83</v>
      </c>
      <c r="Q14" s="7" t="s">
        <v>105</v>
      </c>
      <c r="R14" s="7"/>
      <c r="S14" s="7"/>
      <c r="T14" s="7"/>
      <c r="U14" s="7"/>
      <c r="V14" s="116" t="s">
        <v>106</v>
      </c>
      <c r="W14" s="7"/>
      <c r="X14" s="116" t="s">
        <v>106</v>
      </c>
      <c r="Y14" s="7"/>
      <c r="Z14" s="7"/>
      <c r="AA14" s="7"/>
      <c r="AB14" s="8" t="s">
        <v>8</v>
      </c>
    </row>
    <row r="15" spans="1:28" ht="15" customHeight="1" x14ac:dyDescent="0.25">
      <c r="C15" s="106" t="s">
        <v>103</v>
      </c>
      <c r="D15" s="53">
        <v>19000</v>
      </c>
      <c r="E15" s="53">
        <v>18100</v>
      </c>
      <c r="F15" s="53">
        <v>1140</v>
      </c>
      <c r="G15" s="43">
        <v>3230</v>
      </c>
      <c r="H15" s="7"/>
      <c r="I15" s="16"/>
      <c r="J15" s="16"/>
      <c r="K15" s="16"/>
      <c r="L15" s="7"/>
      <c r="M15" s="9"/>
      <c r="N15" s="8" t="s">
        <v>8</v>
      </c>
      <c r="O15" s="7"/>
      <c r="P15" s="8" t="s">
        <v>84</v>
      </c>
      <c r="Q15" s="7" t="s">
        <v>107</v>
      </c>
      <c r="R15" s="7"/>
      <c r="S15" s="7"/>
      <c r="T15" s="7"/>
      <c r="U15" s="7"/>
      <c r="V15" s="92" t="s">
        <v>8</v>
      </c>
      <c r="W15" s="7"/>
      <c r="X15" s="92" t="s">
        <v>8</v>
      </c>
      <c r="Y15" s="7"/>
      <c r="Z15" s="7"/>
      <c r="AB15" s="8" t="s">
        <v>8</v>
      </c>
    </row>
    <row r="16" spans="1:28" ht="15" customHeight="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8" t="s">
        <v>8</v>
      </c>
      <c r="O16" s="7"/>
      <c r="P16" s="8" t="s">
        <v>85</v>
      </c>
      <c r="Q16" s="7" t="s">
        <v>108</v>
      </c>
      <c r="R16" s="7"/>
      <c r="S16" s="7"/>
      <c r="T16" s="7"/>
      <c r="U16" s="7"/>
      <c r="V16" s="117" t="s">
        <v>109</v>
      </c>
      <c r="W16" s="117"/>
      <c r="X16" s="117"/>
      <c r="Y16" s="7"/>
      <c r="Z16" s="7"/>
      <c r="AB16" s="8" t="s">
        <v>8</v>
      </c>
    </row>
    <row r="17" spans="3:28" ht="15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 s="8" t="s">
        <v>8</v>
      </c>
      <c r="O17" s="7"/>
      <c r="P17" s="8" t="s">
        <v>86</v>
      </c>
      <c r="Q17" s="7" t="s">
        <v>110</v>
      </c>
      <c r="R17" s="7"/>
      <c r="S17" s="7"/>
      <c r="T17" s="7"/>
      <c r="U17" s="7"/>
      <c r="V17" s="7"/>
      <c r="W17" s="7"/>
      <c r="X17" s="7"/>
      <c r="Y17" s="7"/>
      <c r="Z17" s="7"/>
      <c r="AB17" s="8" t="s">
        <v>8</v>
      </c>
    </row>
    <row r="18" spans="3:28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B18" s="8" t="s">
        <v>8</v>
      </c>
    </row>
    <row r="19" spans="3:28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8" t="s">
        <v>8</v>
      </c>
      <c r="O19" s="63" t="s">
        <v>29</v>
      </c>
      <c r="P19" s="7" t="s">
        <v>111</v>
      </c>
      <c r="Q19" s="7"/>
      <c r="R19" s="7"/>
      <c r="S19" s="7"/>
      <c r="T19" s="7"/>
      <c r="U19" s="7"/>
      <c r="V19" s="7"/>
      <c r="W19" s="7"/>
      <c r="X19" s="7"/>
      <c r="Y19" s="7"/>
      <c r="Z19" s="7"/>
      <c r="AB19" s="8" t="s">
        <v>8</v>
      </c>
    </row>
    <row r="20" spans="3:28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B20" s="8" t="s">
        <v>8</v>
      </c>
    </row>
    <row r="21" spans="3:28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8</v>
      </c>
      <c r="O21" s="7"/>
      <c r="P21" s="7"/>
      <c r="Q21" s="32" t="s">
        <v>82</v>
      </c>
      <c r="R21" s="101" t="s">
        <v>84</v>
      </c>
      <c r="S21" s="32" t="s">
        <v>112</v>
      </c>
      <c r="T21" s="32" t="s">
        <v>113</v>
      </c>
      <c r="U21" s="101" t="s">
        <v>86</v>
      </c>
      <c r="V21" s="32" t="s">
        <v>114</v>
      </c>
      <c r="W21" s="32" t="s">
        <v>115</v>
      </c>
      <c r="X21" s="32"/>
      <c r="Y21" s="7"/>
      <c r="Z21" s="7"/>
      <c r="AB21" s="8" t="s">
        <v>8</v>
      </c>
    </row>
    <row r="22" spans="3:28" ht="15" customHeight="1" x14ac:dyDescent="0.25">
      <c r="J22" s="7"/>
      <c r="K22" s="7"/>
      <c r="L22" s="7"/>
      <c r="M22" s="9"/>
      <c r="N22" s="8" t="s">
        <v>8</v>
      </c>
      <c r="O22" s="7"/>
      <c r="P22" s="37"/>
      <c r="Q22" s="102" t="s">
        <v>116</v>
      </c>
      <c r="R22" s="118" t="s">
        <v>90</v>
      </c>
      <c r="S22" s="119" t="s">
        <v>90</v>
      </c>
      <c r="T22" s="120" t="s">
        <v>90</v>
      </c>
      <c r="U22" s="104" t="s">
        <v>91</v>
      </c>
      <c r="V22" s="119" t="s">
        <v>91</v>
      </c>
      <c r="W22" s="120" t="s">
        <v>91</v>
      </c>
      <c r="X22" s="7"/>
      <c r="Y22" s="7"/>
      <c r="Z22" s="7"/>
      <c r="AB22" s="8" t="s">
        <v>8</v>
      </c>
    </row>
    <row r="23" spans="3:28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8</v>
      </c>
      <c r="O23" s="7"/>
      <c r="P23" s="110" t="s">
        <v>88</v>
      </c>
      <c r="Q23" s="110" t="s">
        <v>97</v>
      </c>
      <c r="R23" s="121" t="s">
        <v>99</v>
      </c>
      <c r="S23" s="122" t="s">
        <v>97</v>
      </c>
      <c r="T23" s="123" t="s">
        <v>34</v>
      </c>
      <c r="U23" s="124" t="s">
        <v>99</v>
      </c>
      <c r="V23" s="122" t="s">
        <v>97</v>
      </c>
      <c r="W23" s="123" t="s">
        <v>34</v>
      </c>
      <c r="X23" s="7"/>
      <c r="Y23" s="7"/>
      <c r="Z23" s="7"/>
      <c r="AB23" s="8" t="s">
        <v>8</v>
      </c>
    </row>
    <row r="24" spans="3:28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106" t="s">
        <v>93</v>
      </c>
      <c r="Q24" s="106"/>
      <c r="R24" s="107"/>
      <c r="S24" s="76" t="s">
        <v>23</v>
      </c>
      <c r="T24" s="125" t="s">
        <v>117</v>
      </c>
      <c r="U24" s="28"/>
      <c r="V24" s="76" t="s">
        <v>23</v>
      </c>
      <c r="W24" s="125" t="s">
        <v>117</v>
      </c>
      <c r="X24" s="7"/>
      <c r="Y24" s="7"/>
      <c r="Z24" s="7"/>
      <c r="AB24" s="8" t="s">
        <v>8</v>
      </c>
    </row>
    <row r="25" spans="3:28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8</v>
      </c>
      <c r="O25" s="7"/>
      <c r="P25" s="110" t="s">
        <v>26</v>
      </c>
      <c r="Q25" s="126">
        <f>G12</f>
        <v>1140</v>
      </c>
      <c r="R25" s="70">
        <f>V8</f>
        <v>860</v>
      </c>
      <c r="S25" s="42">
        <f>MAX(0,Q25-R25)</f>
        <v>280</v>
      </c>
      <c r="T25" s="54">
        <f>MAX(0,R25-Q25)</f>
        <v>0</v>
      </c>
      <c r="U25" s="42">
        <f>X8</f>
        <v>0</v>
      </c>
      <c r="V25" s="42">
        <v>0</v>
      </c>
      <c r="W25" s="54">
        <f>U25</f>
        <v>0</v>
      </c>
      <c r="X25" s="7"/>
      <c r="Y25" s="7"/>
      <c r="Z25" s="7"/>
      <c r="AB25" s="8" t="s">
        <v>8</v>
      </c>
    </row>
    <row r="26" spans="3:28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O26" s="7"/>
      <c r="P26" s="110" t="s">
        <v>102</v>
      </c>
      <c r="Q26" s="126">
        <f t="shared" ref="Q26:Q28" si="8">G13</f>
        <v>3600</v>
      </c>
      <c r="R26" s="70">
        <f t="shared" ref="R26:R28" si="9">V9</f>
        <v>2200</v>
      </c>
      <c r="S26" s="42">
        <f t="shared" ref="S26:S28" si="10">MAX(0,Q26-R26)</f>
        <v>1400</v>
      </c>
      <c r="T26" s="54">
        <f t="shared" ref="T26:T28" si="11">MAX(0,R26-Q26)</f>
        <v>0</v>
      </c>
      <c r="U26" s="42">
        <f t="shared" ref="U26:U28" si="12">X9</f>
        <v>0</v>
      </c>
      <c r="V26" s="42">
        <v>0</v>
      </c>
      <c r="W26" s="54">
        <f t="shared" ref="W26:W28" si="13">U26</f>
        <v>0</v>
      </c>
      <c r="X26" s="7"/>
      <c r="Y26" s="7"/>
      <c r="Z26" s="7"/>
      <c r="AB26" s="8" t="s">
        <v>8</v>
      </c>
    </row>
    <row r="27" spans="3:28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O27" s="7"/>
      <c r="P27" s="110" t="s">
        <v>14</v>
      </c>
      <c r="Q27" s="126">
        <f t="shared" si="8"/>
        <v>1150</v>
      </c>
      <c r="R27" s="70">
        <f t="shared" si="9"/>
        <v>600</v>
      </c>
      <c r="S27" s="42">
        <f t="shared" si="10"/>
        <v>550</v>
      </c>
      <c r="T27" s="54">
        <f t="shared" si="11"/>
        <v>0</v>
      </c>
      <c r="U27" s="42">
        <f t="shared" si="12"/>
        <v>0</v>
      </c>
      <c r="V27" s="42">
        <v>0</v>
      </c>
      <c r="W27" s="54">
        <f t="shared" si="13"/>
        <v>0</v>
      </c>
      <c r="X27" s="7"/>
      <c r="Y27" s="7"/>
      <c r="Z27" s="7"/>
      <c r="AB27" s="8" t="s">
        <v>8</v>
      </c>
    </row>
    <row r="28" spans="3:28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8</v>
      </c>
      <c r="O28" s="7"/>
      <c r="P28" s="110" t="s">
        <v>103</v>
      </c>
      <c r="Q28" s="126">
        <f t="shared" si="8"/>
        <v>3230</v>
      </c>
      <c r="R28" s="70">
        <f t="shared" si="9"/>
        <v>1190</v>
      </c>
      <c r="S28" s="42">
        <f t="shared" si="10"/>
        <v>2040</v>
      </c>
      <c r="T28" s="54">
        <f t="shared" si="11"/>
        <v>0</v>
      </c>
      <c r="U28" s="42">
        <f t="shared" si="12"/>
        <v>0</v>
      </c>
      <c r="V28" s="42">
        <v>0</v>
      </c>
      <c r="W28" s="54">
        <f t="shared" si="13"/>
        <v>0</v>
      </c>
      <c r="X28" s="7"/>
      <c r="Y28" s="7"/>
      <c r="Z28" s="7"/>
      <c r="AB28" s="8" t="s">
        <v>8</v>
      </c>
    </row>
    <row r="29" spans="3:28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8</v>
      </c>
      <c r="O29" s="7"/>
      <c r="P29" s="61" t="s">
        <v>15</v>
      </c>
      <c r="Q29" s="127"/>
      <c r="R29" s="77"/>
      <c r="S29" s="71">
        <f>SUM(S25:S28)</f>
        <v>4270</v>
      </c>
      <c r="T29" s="128">
        <f>SUM(T25:T28)</f>
        <v>0</v>
      </c>
      <c r="U29" s="78"/>
      <c r="V29" s="71">
        <f t="shared" ref="V29:W29" si="14">SUM(V25:V28)</f>
        <v>0</v>
      </c>
      <c r="W29" s="128">
        <f t="shared" si="14"/>
        <v>0</v>
      </c>
      <c r="X29" s="7"/>
      <c r="Y29" s="7"/>
      <c r="Z29" s="7"/>
      <c r="AB29" s="8" t="s">
        <v>8</v>
      </c>
    </row>
    <row r="30" spans="3:28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O30" s="7"/>
      <c r="P30" s="7"/>
      <c r="Q30" s="7"/>
      <c r="R30" s="7"/>
      <c r="S30" s="116" t="s">
        <v>104</v>
      </c>
      <c r="T30" s="116" t="s">
        <v>104</v>
      </c>
      <c r="U30" s="7"/>
      <c r="V30" s="116" t="s">
        <v>104</v>
      </c>
      <c r="W30" s="116" t="s">
        <v>104</v>
      </c>
      <c r="X30" s="7"/>
      <c r="Y30" s="7"/>
      <c r="Z30" s="7"/>
      <c r="AB30" s="8" t="s">
        <v>8</v>
      </c>
    </row>
    <row r="31" spans="3:28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O31" s="7"/>
      <c r="P31" s="32" t="s">
        <v>112</v>
      </c>
      <c r="Q31" s="7" t="s">
        <v>118</v>
      </c>
      <c r="R31" s="7"/>
      <c r="S31" s="116" t="s">
        <v>106</v>
      </c>
      <c r="T31" s="116" t="s">
        <v>106</v>
      </c>
      <c r="U31" s="7"/>
      <c r="V31" s="116" t="s">
        <v>106</v>
      </c>
      <c r="W31" s="116" t="s">
        <v>106</v>
      </c>
      <c r="X31" s="7"/>
      <c r="Y31" s="7"/>
      <c r="Z31" s="7"/>
      <c r="AB31" s="8" t="s">
        <v>8</v>
      </c>
    </row>
    <row r="32" spans="3:28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O32" s="7"/>
      <c r="P32" s="8" t="s">
        <v>113</v>
      </c>
      <c r="Q32" s="7" t="s">
        <v>119</v>
      </c>
      <c r="R32" s="7"/>
      <c r="S32" s="92" t="s">
        <v>8</v>
      </c>
      <c r="T32" s="92" t="s">
        <v>8</v>
      </c>
      <c r="U32" s="7"/>
      <c r="V32" s="92" t="s">
        <v>8</v>
      </c>
      <c r="W32" s="92" t="s">
        <v>8</v>
      </c>
      <c r="X32" s="7"/>
      <c r="Y32" s="7"/>
      <c r="Z32" s="7"/>
      <c r="AB32" s="8" t="s">
        <v>8</v>
      </c>
    </row>
    <row r="33" spans="3:28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O33" s="7"/>
      <c r="P33" s="32" t="s">
        <v>114</v>
      </c>
      <c r="Q33" s="7" t="s">
        <v>120</v>
      </c>
      <c r="R33" s="7"/>
      <c r="S33" s="129" t="s">
        <v>13</v>
      </c>
      <c r="T33" s="129" t="s">
        <v>100</v>
      </c>
      <c r="U33" s="60"/>
      <c r="V33" s="129" t="s">
        <v>13</v>
      </c>
      <c r="W33" s="129" t="s">
        <v>100</v>
      </c>
      <c r="X33" s="7"/>
      <c r="Y33" s="7"/>
      <c r="Z33" s="7"/>
      <c r="AB33" s="8" t="s">
        <v>8</v>
      </c>
    </row>
    <row r="34" spans="3:28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O34" s="7"/>
      <c r="P34" s="8" t="s">
        <v>115</v>
      </c>
      <c r="Q34" s="7" t="s">
        <v>121</v>
      </c>
      <c r="R34" s="7"/>
      <c r="S34" s="7"/>
      <c r="T34" s="7"/>
      <c r="U34" s="7"/>
      <c r="V34" s="7"/>
      <c r="W34" s="7"/>
      <c r="X34" s="7"/>
      <c r="Y34" s="7"/>
      <c r="Z34" s="7"/>
      <c r="AB34" s="8" t="s">
        <v>8</v>
      </c>
    </row>
    <row r="35" spans="3:28" ht="15" customHeight="1" x14ac:dyDescent="0.25">
      <c r="N35" s="8" t="s">
        <v>8</v>
      </c>
      <c r="AB35" s="8" t="s">
        <v>8</v>
      </c>
    </row>
    <row r="36" spans="3:28" ht="15" customHeight="1" x14ac:dyDescent="0.25">
      <c r="N36" s="8" t="s">
        <v>8</v>
      </c>
      <c r="AB36" s="8" t="s">
        <v>8</v>
      </c>
    </row>
    <row r="37" spans="3:28" ht="15" customHeight="1" x14ac:dyDescent="0.25">
      <c r="N37" s="8" t="s">
        <v>8</v>
      </c>
      <c r="AB37" s="8" t="s">
        <v>8</v>
      </c>
    </row>
    <row r="38" spans="3:28" ht="15" customHeight="1" x14ac:dyDescent="0.25">
      <c r="N38" s="8" t="s">
        <v>8</v>
      </c>
      <c r="AB38" s="8" t="s">
        <v>8</v>
      </c>
    </row>
    <row r="39" spans="3:28" ht="15" customHeight="1" x14ac:dyDescent="0.25">
      <c r="N39" s="8" t="s">
        <v>8</v>
      </c>
      <c r="AB39" s="8" t="s">
        <v>8</v>
      </c>
    </row>
    <row r="40" spans="3:28" ht="15" customHeight="1" x14ac:dyDescent="0.25">
      <c r="N40" s="8" t="s">
        <v>8</v>
      </c>
      <c r="AB40" s="8" t="s">
        <v>8</v>
      </c>
    </row>
    <row r="41" spans="3:28" ht="15" customHeight="1" x14ac:dyDescent="0.25">
      <c r="N41" s="8" t="s">
        <v>8</v>
      </c>
      <c r="AB41" s="8" t="s">
        <v>8</v>
      </c>
    </row>
    <row r="42" spans="3:28" ht="15" customHeight="1" x14ac:dyDescent="0.25">
      <c r="N42" s="8" t="s">
        <v>8</v>
      </c>
      <c r="AB42" s="8" t="s">
        <v>8</v>
      </c>
    </row>
    <row r="43" spans="3:28" ht="15" customHeight="1" x14ac:dyDescent="0.25">
      <c r="N43" s="8" t="s">
        <v>8</v>
      </c>
      <c r="AB43" s="8" t="s">
        <v>8</v>
      </c>
    </row>
    <row r="44" spans="3:28" ht="15" customHeight="1" x14ac:dyDescent="0.25">
      <c r="N44" s="8" t="s">
        <v>8</v>
      </c>
      <c r="AB44" s="8" t="s">
        <v>8</v>
      </c>
    </row>
    <row r="45" spans="3:28" ht="15" customHeight="1" x14ac:dyDescent="0.25">
      <c r="N45" s="8" t="s">
        <v>8</v>
      </c>
      <c r="AB45" s="8" t="s">
        <v>8</v>
      </c>
    </row>
    <row r="46" spans="3:28" ht="15" customHeight="1" x14ac:dyDescent="0.25">
      <c r="N46" s="8" t="s">
        <v>8</v>
      </c>
      <c r="AB46" s="8" t="s">
        <v>8</v>
      </c>
    </row>
    <row r="47" spans="3:28" ht="15" customHeight="1" x14ac:dyDescent="0.25">
      <c r="N47" s="8" t="s">
        <v>8</v>
      </c>
      <c r="AB47" s="8" t="s">
        <v>8</v>
      </c>
    </row>
    <row r="48" spans="3:28" ht="15" customHeight="1" x14ac:dyDescent="0.25">
      <c r="N48" s="8" t="s">
        <v>8</v>
      </c>
      <c r="AB48" s="8" t="s">
        <v>8</v>
      </c>
    </row>
    <row r="49" spans="14:40" ht="15" customHeight="1" x14ac:dyDescent="0.25">
      <c r="N49" s="8" t="s">
        <v>8</v>
      </c>
      <c r="AB49" s="8" t="s">
        <v>8</v>
      </c>
    </row>
    <row r="50" spans="14:40" ht="15" customHeight="1" x14ac:dyDescent="0.25">
      <c r="N50" s="8" t="s">
        <v>8</v>
      </c>
      <c r="AB50" s="8" t="s">
        <v>8</v>
      </c>
    </row>
    <row r="51" spans="14:40" ht="15" customHeight="1" x14ac:dyDescent="0.25">
      <c r="N51" s="8" t="s">
        <v>8</v>
      </c>
      <c r="AB51" s="8" t="s">
        <v>8</v>
      </c>
    </row>
    <row r="52" spans="14:40" ht="15" customHeight="1" x14ac:dyDescent="0.25">
      <c r="N52" s="8" t="s">
        <v>8</v>
      </c>
      <c r="AB52" s="8" t="s">
        <v>8</v>
      </c>
    </row>
    <row r="53" spans="14:40" ht="15" customHeight="1" x14ac:dyDescent="0.25">
      <c r="N53" s="8" t="s">
        <v>8</v>
      </c>
      <c r="AB53" s="8" t="s">
        <v>8</v>
      </c>
    </row>
    <row r="54" spans="14:40" ht="15" customHeight="1" x14ac:dyDescent="0.25">
      <c r="N54" s="8" t="s">
        <v>8</v>
      </c>
      <c r="AB54" s="8" t="s">
        <v>8</v>
      </c>
    </row>
    <row r="55" spans="14:40" ht="15" customHeight="1" x14ac:dyDescent="0.25">
      <c r="N55" s="8" t="s">
        <v>8</v>
      </c>
      <c r="AB55" s="8" t="s">
        <v>8</v>
      </c>
    </row>
    <row r="56" spans="14:40" ht="15" customHeight="1" x14ac:dyDescent="0.25">
      <c r="N56" s="8" t="s">
        <v>8</v>
      </c>
      <c r="AB56" s="8" t="s">
        <v>8</v>
      </c>
    </row>
    <row r="57" spans="14:40" ht="15" customHeight="1" x14ac:dyDescent="0.25">
      <c r="N57" s="8" t="s">
        <v>8</v>
      </c>
      <c r="AB57" s="8" t="s">
        <v>8</v>
      </c>
    </row>
    <row r="58" spans="14:40" ht="15" customHeight="1" x14ac:dyDescent="0.25">
      <c r="N58" s="8" t="s">
        <v>8</v>
      </c>
      <c r="AB58" s="8" t="s">
        <v>8</v>
      </c>
    </row>
    <row r="59" spans="14:40" ht="15" customHeight="1" x14ac:dyDescent="0.25">
      <c r="N59" s="8" t="s">
        <v>8</v>
      </c>
      <c r="AB59" s="8" t="s">
        <v>8</v>
      </c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>
      <selection activeCell="T7" sqref="T7"/>
    </sheetView>
  </sheetViews>
  <sheetFormatPr defaultColWidth="9.140625" defaultRowHeight="15" x14ac:dyDescent="0.25"/>
  <cols>
    <col min="1" max="1" width="14" style="6" bestFit="1" customWidth="1"/>
    <col min="2" max="3" width="4.7109375" style="6" customWidth="1"/>
    <col min="4" max="5" width="13.28515625" style="6" customWidth="1"/>
    <col min="6" max="9" width="10.7109375" style="6" customWidth="1"/>
    <col min="10" max="13" width="4.7109375" style="6" customWidth="1"/>
    <col min="14" max="16384" width="9.140625" style="6"/>
  </cols>
  <sheetData>
    <row r="1" spans="1:28" ht="15" customHeight="1" x14ac:dyDescent="0.25">
      <c r="A1" s="5" t="s">
        <v>3</v>
      </c>
      <c r="C1" t="s">
        <v>44</v>
      </c>
      <c r="D1" s="21"/>
      <c r="M1" s="14" t="s">
        <v>7</v>
      </c>
      <c r="N1" s="22" t="s">
        <v>8</v>
      </c>
      <c r="AB1" s="8" t="s">
        <v>8</v>
      </c>
    </row>
    <row r="2" spans="1:28" ht="15" customHeight="1" x14ac:dyDescent="0.25">
      <c r="A2" s="5" t="s">
        <v>4</v>
      </c>
      <c r="C2" s="6" t="s">
        <v>122</v>
      </c>
      <c r="N2" s="22" t="s">
        <v>8</v>
      </c>
      <c r="AB2" s="8" t="s">
        <v>8</v>
      </c>
    </row>
    <row r="3" spans="1:28" ht="15" customHeight="1" x14ac:dyDescent="0.25">
      <c r="A3" s="5" t="s">
        <v>5</v>
      </c>
      <c r="C3" s="6" t="s">
        <v>42</v>
      </c>
      <c r="N3" s="22" t="s">
        <v>8</v>
      </c>
      <c r="AB3" s="8" t="s">
        <v>8</v>
      </c>
    </row>
    <row r="4" spans="1:28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</row>
    <row r="5" spans="1:28" ht="15" customHeight="1" x14ac:dyDescent="0.25">
      <c r="A5" s="18" t="s">
        <v>6</v>
      </c>
      <c r="C5" s="7" t="s">
        <v>123</v>
      </c>
      <c r="D5" s="7"/>
      <c r="E5" s="7"/>
      <c r="F5" s="7"/>
      <c r="G5" s="7"/>
      <c r="H5" s="7"/>
      <c r="I5" s="7"/>
      <c r="J5" s="7"/>
      <c r="K5" s="9"/>
      <c r="L5" s="9"/>
      <c r="M5" s="9"/>
      <c r="N5" s="8" t="s">
        <v>8</v>
      </c>
      <c r="O5" s="7" t="s">
        <v>124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8</v>
      </c>
    </row>
    <row r="6" spans="1:28" ht="15" customHeight="1" x14ac:dyDescent="0.25">
      <c r="A6" s="23"/>
      <c r="C6" s="7"/>
      <c r="D6" s="7"/>
      <c r="E6" s="7"/>
      <c r="F6" s="7"/>
      <c r="G6" s="7"/>
      <c r="H6" s="7"/>
      <c r="I6" s="7"/>
      <c r="J6" s="7"/>
      <c r="K6" s="9"/>
      <c r="L6" s="9"/>
      <c r="M6" s="9"/>
      <c r="N6" s="8" t="s">
        <v>8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" t="s">
        <v>8</v>
      </c>
    </row>
    <row r="7" spans="1:28" ht="15" customHeight="1" x14ac:dyDescent="0.25">
      <c r="C7" s="73" t="s">
        <v>125</v>
      </c>
      <c r="D7" s="46"/>
      <c r="E7" s="46"/>
      <c r="F7" s="46"/>
      <c r="G7" s="36"/>
      <c r="H7" s="45">
        <v>4500</v>
      </c>
      <c r="I7" s="7"/>
      <c r="J7" s="7"/>
      <c r="K7" s="9"/>
      <c r="L7" s="9"/>
      <c r="M7" s="9"/>
      <c r="N7" s="8" t="s">
        <v>8</v>
      </c>
      <c r="O7" s="7"/>
      <c r="P7" s="7" t="str">
        <f>C7</f>
        <v>agents' balances &lt; 90 days past due</v>
      </c>
      <c r="Q7" s="7"/>
      <c r="R7" s="7"/>
      <c r="S7" s="7"/>
      <c r="T7" s="7">
        <f>H7</f>
        <v>4500</v>
      </c>
      <c r="U7" s="7"/>
      <c r="V7" s="7"/>
      <c r="W7" s="7"/>
      <c r="X7" s="7"/>
      <c r="Y7" s="7"/>
      <c r="Z7" s="7"/>
      <c r="AA7" s="7"/>
      <c r="AB7" s="8" t="s">
        <v>8</v>
      </c>
    </row>
    <row r="8" spans="1:28" ht="15" customHeight="1" x14ac:dyDescent="0.25">
      <c r="A8" s="18"/>
      <c r="B8" s="9"/>
      <c r="C8" s="57" t="s">
        <v>126</v>
      </c>
      <c r="D8" s="44"/>
      <c r="E8" s="44"/>
      <c r="F8" s="44"/>
      <c r="G8" s="56"/>
      <c r="H8" s="43">
        <v>1100</v>
      </c>
      <c r="I8" s="7"/>
      <c r="J8" s="9"/>
      <c r="K8" s="9"/>
      <c r="L8" s="9"/>
      <c r="M8" s="9"/>
      <c r="N8" s="8" t="s">
        <v>8</v>
      </c>
      <c r="O8" s="7"/>
      <c r="P8" s="7" t="s">
        <v>127</v>
      </c>
      <c r="Q8" s="7"/>
      <c r="R8" s="7"/>
      <c r="S8" s="7"/>
      <c r="T8" s="7">
        <f>H9</f>
        <v>26000</v>
      </c>
      <c r="U8" s="58" t="s">
        <v>128</v>
      </c>
      <c r="V8" s="7"/>
      <c r="W8" s="7"/>
      <c r="X8" s="7"/>
      <c r="Y8" s="7"/>
      <c r="Z8" s="7"/>
      <c r="AA8" s="7"/>
      <c r="AB8" s="8" t="s">
        <v>8</v>
      </c>
    </row>
    <row r="9" spans="1:28" ht="15" customHeight="1" x14ac:dyDescent="0.25">
      <c r="A9" s="9"/>
      <c r="B9" s="9"/>
      <c r="C9" s="73" t="s">
        <v>129</v>
      </c>
      <c r="D9" s="46"/>
      <c r="E9" s="46"/>
      <c r="F9" s="46"/>
      <c r="G9" s="36"/>
      <c r="H9" s="45">
        <v>26000</v>
      </c>
      <c r="I9" s="7"/>
      <c r="J9" s="9"/>
      <c r="K9" s="9"/>
      <c r="L9" s="9"/>
      <c r="M9" s="9"/>
      <c r="N9" s="8" t="s">
        <v>8</v>
      </c>
      <c r="O9" s="7"/>
      <c r="P9" s="7" t="s">
        <v>130</v>
      </c>
      <c r="Q9" s="7"/>
      <c r="R9" s="7"/>
      <c r="S9" s="7"/>
      <c r="T9" s="7">
        <f>MIN(H11,H12)</f>
        <v>53600</v>
      </c>
      <c r="U9" s="58" t="s">
        <v>131</v>
      </c>
      <c r="V9" s="7"/>
      <c r="W9" s="7"/>
      <c r="X9" s="7"/>
      <c r="Y9" s="7"/>
      <c r="Z9" s="7"/>
      <c r="AA9" s="7"/>
      <c r="AB9" s="8" t="s">
        <v>8</v>
      </c>
    </row>
    <row r="10" spans="1:28" ht="15" customHeight="1" x14ac:dyDescent="0.25">
      <c r="A10" s="9"/>
      <c r="B10" s="9"/>
      <c r="C10" s="70" t="s">
        <v>132</v>
      </c>
      <c r="D10" s="42"/>
      <c r="E10" s="42"/>
      <c r="F10" s="42"/>
      <c r="G10" s="54"/>
      <c r="H10" s="41">
        <v>23700</v>
      </c>
      <c r="I10" s="7"/>
      <c r="J10" s="9"/>
      <c r="K10" s="9"/>
      <c r="L10" s="9"/>
      <c r="M10" s="9"/>
      <c r="N10" s="8" t="s">
        <v>8</v>
      </c>
      <c r="O10" s="7"/>
      <c r="P10" s="7" t="str">
        <f>C13</f>
        <v>cash &amp; cash equivalents</v>
      </c>
      <c r="Q10" s="7"/>
      <c r="R10" s="7"/>
      <c r="S10" s="7"/>
      <c r="T10" s="7">
        <f>H13</f>
        <v>40000</v>
      </c>
      <c r="U10" s="7"/>
      <c r="V10" s="7"/>
      <c r="W10" s="7"/>
      <c r="X10" s="7"/>
      <c r="Y10" s="7"/>
      <c r="Z10" s="7"/>
      <c r="AA10" s="7"/>
      <c r="AB10" s="8" t="s">
        <v>8</v>
      </c>
    </row>
    <row r="11" spans="1:28" ht="15" customHeight="1" x14ac:dyDescent="0.25">
      <c r="A11" s="9"/>
      <c r="B11" s="9"/>
      <c r="C11" s="70" t="s">
        <v>133</v>
      </c>
      <c r="D11" s="42"/>
      <c r="E11" s="42"/>
      <c r="F11" s="42"/>
      <c r="G11" s="54"/>
      <c r="H11" s="41">
        <v>57000</v>
      </c>
      <c r="I11" s="7"/>
      <c r="J11" s="9"/>
      <c r="K11" s="9"/>
      <c r="L11" s="9"/>
      <c r="M11" s="9"/>
      <c r="N11" s="8" t="s">
        <v>8</v>
      </c>
      <c r="O11" s="7"/>
      <c r="P11" s="7" t="s">
        <v>134</v>
      </c>
      <c r="Q11" s="7"/>
      <c r="R11" s="7"/>
      <c r="S11" s="7"/>
      <c r="T11" s="7">
        <f>H17-H18</f>
        <v>1960</v>
      </c>
      <c r="U11" s="7"/>
      <c r="V11" s="7"/>
      <c r="W11" s="7"/>
      <c r="X11" s="7"/>
      <c r="Y11" s="7"/>
      <c r="Z11" s="7"/>
      <c r="AA11" s="7"/>
      <c r="AB11" s="8" t="s">
        <v>8</v>
      </c>
    </row>
    <row r="12" spans="1:28" ht="15" customHeight="1" x14ac:dyDescent="0.25">
      <c r="A12" s="9"/>
      <c r="B12" s="9"/>
      <c r="C12" s="57" t="s">
        <v>135</v>
      </c>
      <c r="D12" s="44"/>
      <c r="E12" s="44"/>
      <c r="F12" s="44"/>
      <c r="G12" s="56"/>
      <c r="H12" s="43">
        <v>53600</v>
      </c>
      <c r="I12" s="7"/>
      <c r="J12" s="9"/>
      <c r="K12" s="9"/>
      <c r="L12" s="9"/>
      <c r="M12" s="9"/>
      <c r="N12" s="8" t="s">
        <v>8</v>
      </c>
      <c r="O12" s="7"/>
      <c r="P12" s="46"/>
      <c r="Q12" s="46"/>
      <c r="R12" s="46"/>
      <c r="S12" s="130" t="s">
        <v>136</v>
      </c>
      <c r="T12" s="75">
        <f>SUM(T7:T11)</f>
        <v>126060</v>
      </c>
      <c r="U12" s="7"/>
      <c r="V12" s="7"/>
      <c r="W12" s="7"/>
      <c r="X12" s="7"/>
      <c r="Y12" s="7"/>
      <c r="Z12" s="7"/>
      <c r="AA12" s="7"/>
      <c r="AB12" s="8" t="s">
        <v>8</v>
      </c>
    </row>
    <row r="13" spans="1:28" ht="15" customHeight="1" x14ac:dyDescent="0.25">
      <c r="A13" s="9"/>
      <c r="B13" s="9"/>
      <c r="C13" s="70" t="s">
        <v>137</v>
      </c>
      <c r="D13" s="42"/>
      <c r="E13" s="42"/>
      <c r="F13" s="42"/>
      <c r="G13" s="54"/>
      <c r="H13" s="41">
        <v>40000</v>
      </c>
      <c r="I13" s="7"/>
      <c r="J13" s="9"/>
      <c r="K13" s="9"/>
      <c r="L13" s="9"/>
      <c r="M13" s="9"/>
      <c r="N13" s="8" t="s">
        <v>8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</row>
    <row r="14" spans="1:28" ht="15" customHeight="1" x14ac:dyDescent="0.25">
      <c r="C14" s="70" t="s">
        <v>97</v>
      </c>
      <c r="D14" s="42"/>
      <c r="E14" s="42"/>
      <c r="F14" s="42"/>
      <c r="G14" s="54"/>
      <c r="H14" s="41">
        <v>1600</v>
      </c>
      <c r="I14" s="7"/>
      <c r="J14" s="9"/>
      <c r="K14" s="9"/>
      <c r="L14" s="9"/>
      <c r="M14" s="9"/>
      <c r="N14" s="8" t="s">
        <v>8</v>
      </c>
      <c r="O14" s="7" t="s">
        <v>138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</row>
    <row r="15" spans="1:28" ht="15" customHeight="1" x14ac:dyDescent="0.25">
      <c r="A15" s="9"/>
      <c r="B15" s="9"/>
      <c r="C15" s="70" t="s">
        <v>139</v>
      </c>
      <c r="D15" s="42"/>
      <c r="E15" s="42"/>
      <c r="F15" s="42"/>
      <c r="G15" s="54"/>
      <c r="H15" s="41">
        <v>36000</v>
      </c>
      <c r="I15" s="7"/>
      <c r="J15" s="7"/>
      <c r="K15" s="9"/>
      <c r="L15" s="9"/>
      <c r="M15" s="9"/>
      <c r="N15" s="8" t="s">
        <v>8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8" t="s">
        <v>8</v>
      </c>
    </row>
    <row r="16" spans="1:28" ht="15" customHeight="1" x14ac:dyDescent="0.25">
      <c r="C16" s="70" t="s">
        <v>140</v>
      </c>
      <c r="D16" s="42"/>
      <c r="E16" s="42"/>
      <c r="F16" s="42"/>
      <c r="G16" s="54"/>
      <c r="H16" s="41">
        <v>16000</v>
      </c>
      <c r="I16" s="7"/>
      <c r="J16" s="7"/>
      <c r="K16" s="9"/>
      <c r="L16" s="9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</row>
    <row r="17" spans="1:28" ht="15" customHeight="1" x14ac:dyDescent="0.25">
      <c r="C17" s="73" t="s">
        <v>141</v>
      </c>
      <c r="D17" s="46"/>
      <c r="E17" s="46"/>
      <c r="F17" s="46"/>
      <c r="G17" s="36"/>
      <c r="H17" s="45">
        <v>7000</v>
      </c>
      <c r="I17" s="7"/>
      <c r="J17" s="7"/>
      <c r="K17" s="9"/>
      <c r="L17" s="9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</row>
    <row r="18" spans="1:28" ht="15" customHeight="1" x14ac:dyDescent="0.25">
      <c r="C18" s="57" t="s">
        <v>142</v>
      </c>
      <c r="D18" s="44"/>
      <c r="E18" s="44"/>
      <c r="F18" s="44"/>
      <c r="G18" s="56"/>
      <c r="H18" s="43">
        <v>5040</v>
      </c>
      <c r="I18" s="7"/>
      <c r="J18" s="7"/>
      <c r="K18" s="9"/>
      <c r="L18" s="9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</row>
    <row r="19" spans="1:28" ht="15" customHeight="1" x14ac:dyDescent="0.25">
      <c r="C19"/>
      <c r="D19"/>
      <c r="E19"/>
      <c r="F19"/>
      <c r="G19"/>
      <c r="H19"/>
      <c r="I19" s="7"/>
      <c r="J19" s="7"/>
      <c r="K19" s="9"/>
      <c r="L19" s="9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</row>
    <row r="20" spans="1:28" ht="15" customHeight="1" x14ac:dyDescent="0.25">
      <c r="C20" s="7"/>
      <c r="D20" s="7"/>
      <c r="E20" s="7"/>
      <c r="F20" s="7"/>
      <c r="G20" s="7"/>
      <c r="H20" s="7"/>
      <c r="I20" s="7"/>
      <c r="J20" s="7"/>
      <c r="K20" s="9"/>
      <c r="L20" s="9"/>
      <c r="M20" s="9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</row>
    <row r="21" spans="1:28" ht="15" customHeight="1" x14ac:dyDescent="0.25">
      <c r="C21" s="7"/>
      <c r="D21" s="7"/>
      <c r="E21" s="7"/>
      <c r="F21" s="7"/>
      <c r="G21" s="7"/>
      <c r="H21" s="7"/>
      <c r="I21" s="7"/>
      <c r="J21" s="7"/>
      <c r="K21" s="9"/>
      <c r="L21" s="9"/>
      <c r="M21" s="9"/>
      <c r="N21" s="8" t="s">
        <v>8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</row>
    <row r="22" spans="1:28" ht="15" customHeight="1" x14ac:dyDescent="0.25">
      <c r="A22" s="5" t="s">
        <v>9</v>
      </c>
      <c r="C22" s="7" t="s">
        <v>143</v>
      </c>
      <c r="D22" s="7"/>
      <c r="E22" s="7"/>
      <c r="F22" s="7"/>
      <c r="G22" s="7"/>
      <c r="H22" s="7"/>
      <c r="I22" s="7"/>
      <c r="J22" s="7"/>
      <c r="K22" s="9"/>
      <c r="L22" s="9"/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</row>
    <row r="23" spans="1:28" ht="15" customHeight="1" x14ac:dyDescent="0.25">
      <c r="C23" s="7"/>
      <c r="D23" s="7"/>
      <c r="E23" s="7"/>
      <c r="F23" s="7"/>
      <c r="G23" s="7"/>
      <c r="H23" s="7"/>
      <c r="I23" s="7"/>
      <c r="J23" s="7"/>
      <c r="K23" s="9"/>
      <c r="L23" s="9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</row>
    <row r="24" spans="1:28" ht="15" customHeight="1" x14ac:dyDescent="0.25">
      <c r="C24" s="7"/>
      <c r="D24" s="7"/>
      <c r="E24" s="7"/>
      <c r="F24" s="7"/>
      <c r="G24" s="7"/>
      <c r="H24" s="7"/>
      <c r="I24" s="7"/>
      <c r="J24" s="7"/>
      <c r="K24" s="9"/>
      <c r="L24" s="9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</row>
    <row r="25" spans="1:28" ht="15" customHeight="1" x14ac:dyDescent="0.25">
      <c r="C25" s="7"/>
      <c r="D25" s="7"/>
      <c r="E25" s="7"/>
      <c r="F25" s="7"/>
      <c r="G25" s="7"/>
      <c r="H25" s="7"/>
      <c r="I25" s="7"/>
      <c r="J25" s="7"/>
      <c r="K25" s="9"/>
      <c r="L25" s="9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</row>
    <row r="26" spans="1:28" ht="15" customHeight="1" x14ac:dyDescent="0.25">
      <c r="C26" s="7"/>
      <c r="D26" s="7"/>
      <c r="E26" s="7"/>
      <c r="F26" s="7"/>
      <c r="G26" s="7"/>
      <c r="H26" s="7"/>
      <c r="I26" s="7"/>
      <c r="J26" s="7"/>
      <c r="K26" s="9"/>
      <c r="L26" s="9"/>
      <c r="M26" s="9"/>
      <c r="N26" s="8" t="s">
        <v>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</row>
    <row r="27" spans="1:28" ht="15" customHeight="1" x14ac:dyDescent="0.25">
      <c r="C27" s="7"/>
      <c r="D27" s="7"/>
      <c r="E27" s="7"/>
      <c r="F27" s="7"/>
      <c r="G27" s="7"/>
      <c r="H27" s="7"/>
      <c r="I27" s="7"/>
      <c r="J27" s="7"/>
      <c r="K27" s="9"/>
      <c r="L27" s="9"/>
      <c r="M27" s="9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</row>
    <row r="28" spans="1:28" ht="15" customHeight="1" x14ac:dyDescent="0.25">
      <c r="C28" s="7"/>
      <c r="D28" s="7"/>
      <c r="E28" s="7"/>
      <c r="F28" s="7"/>
      <c r="G28" s="7"/>
      <c r="H28" s="7"/>
      <c r="I28" s="7"/>
      <c r="J28" s="7"/>
      <c r="K28" s="9"/>
      <c r="L28" s="9"/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</row>
    <row r="29" spans="1:28" ht="15" customHeight="1" x14ac:dyDescent="0.25">
      <c r="C29" s="7"/>
      <c r="D29" s="7"/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</row>
    <row r="30" spans="1:28" ht="15" customHeight="1" x14ac:dyDescent="0.2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</row>
    <row r="31" spans="1:28" ht="15" customHeight="1" x14ac:dyDescent="0.25">
      <c r="C31" s="7"/>
      <c r="D31" s="7"/>
      <c r="E31" s="7"/>
      <c r="F31" s="7"/>
      <c r="G31" s="7"/>
      <c r="H31" s="7"/>
      <c r="I31" s="7"/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</row>
    <row r="32" spans="1:28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</row>
    <row r="33" spans="1:28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</row>
    <row r="34" spans="1:28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</row>
    <row r="35" spans="1:28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</row>
    <row r="36" spans="1:28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</row>
    <row r="37" spans="1:28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</row>
    <row r="38" spans="1:28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</row>
    <row r="39" spans="1:28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</row>
    <row r="40" spans="1:28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</row>
    <row r="41" spans="1:28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</row>
    <row r="42" spans="1:28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</row>
    <row r="43" spans="1:28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</row>
    <row r="44" spans="1:28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</row>
    <row r="45" spans="1:28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</row>
    <row r="46" spans="1:28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</row>
    <row r="47" spans="1:28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</row>
    <row r="48" spans="1:28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</row>
    <row r="49" spans="14:4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</row>
    <row r="50" spans="14:4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</row>
    <row r="51" spans="14:4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4:4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4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4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4:4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3" width="4.7109375" style="6" customWidth="1"/>
    <col min="4" max="7" width="10.7109375" style="6" customWidth="1"/>
    <col min="8" max="8" width="16.7109375" style="6" customWidth="1"/>
    <col min="9" max="9" width="10.7109375" style="6" customWidth="1"/>
    <col min="10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44</v>
      </c>
      <c r="D1" s="21"/>
      <c r="M1" s="14" t="s">
        <v>7</v>
      </c>
      <c r="N1" s="22" t="s">
        <v>8</v>
      </c>
      <c r="AB1" s="8" t="s">
        <v>8</v>
      </c>
      <c r="AV1"/>
      <c r="AW1"/>
      <c r="AX1"/>
    </row>
    <row r="2" spans="1:50" ht="15" customHeight="1" x14ac:dyDescent="0.25">
      <c r="A2" s="5" t="s">
        <v>4</v>
      </c>
      <c r="C2" s="6" t="s">
        <v>144</v>
      </c>
      <c r="N2" s="22" t="s">
        <v>8</v>
      </c>
      <c r="AB2" s="8" t="s">
        <v>8</v>
      </c>
      <c r="AV2"/>
      <c r="AW2"/>
      <c r="AX2"/>
    </row>
    <row r="3" spans="1:50" ht="15" customHeight="1" x14ac:dyDescent="0.25">
      <c r="A3" s="5" t="s">
        <v>5</v>
      </c>
      <c r="C3" s="6" t="s">
        <v>43</v>
      </c>
      <c r="N3" s="22" t="s">
        <v>8</v>
      </c>
      <c r="O3" s="6" t="s">
        <v>145</v>
      </c>
      <c r="P3" s="6" t="s">
        <v>146</v>
      </c>
      <c r="AB3" s="8" t="s">
        <v>8</v>
      </c>
      <c r="AV3"/>
      <c r="AW3"/>
      <c r="AX3"/>
    </row>
    <row r="4" spans="1:50" ht="15" customHeight="1" x14ac:dyDescent="0.25">
      <c r="A4" s="7"/>
      <c r="B4" s="7"/>
      <c r="J4" s="7"/>
      <c r="K4" s="7"/>
      <c r="L4" s="7"/>
      <c r="M4" s="7"/>
      <c r="N4" s="8" t="s">
        <v>8</v>
      </c>
      <c r="P4" s="25" t="s">
        <v>147</v>
      </c>
      <c r="S4" s="131"/>
      <c r="U4" s="22" t="s">
        <v>10</v>
      </c>
      <c r="V4" s="7">
        <f>SUM(H6:I6)+SUM(H8:I8)+SUM(H10:I10)+SUM(H12:I12)</f>
        <v>57300</v>
      </c>
      <c r="AB4" s="8" t="s">
        <v>8</v>
      </c>
      <c r="AV4"/>
      <c r="AW4"/>
      <c r="AX4"/>
    </row>
    <row r="5" spans="1:50" ht="15" customHeight="1" x14ac:dyDescent="0.25">
      <c r="A5" s="18" t="s">
        <v>6</v>
      </c>
      <c r="C5" s="67" t="s">
        <v>17</v>
      </c>
      <c r="D5" s="78"/>
      <c r="E5" s="78"/>
      <c r="F5" s="78"/>
      <c r="G5" s="79"/>
      <c r="H5" s="132" t="s">
        <v>148</v>
      </c>
      <c r="I5" s="132" t="s">
        <v>149</v>
      </c>
      <c r="J5" s="7"/>
      <c r="K5" s="9"/>
      <c r="L5" s="9"/>
      <c r="M5" s="9"/>
      <c r="N5" s="8" t="s">
        <v>8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8</v>
      </c>
      <c r="AV5"/>
      <c r="AW5"/>
      <c r="AX5"/>
    </row>
    <row r="6" spans="1:50" ht="15" customHeight="1" x14ac:dyDescent="0.25">
      <c r="A6" s="23"/>
      <c r="C6" s="73" t="s">
        <v>150</v>
      </c>
      <c r="D6" s="46"/>
      <c r="E6" s="46"/>
      <c r="F6" s="46"/>
      <c r="G6" s="46"/>
      <c r="H6" s="47">
        <v>8000</v>
      </c>
      <c r="I6" s="47">
        <v>9000</v>
      </c>
      <c r="J6" s="7"/>
      <c r="K6" s="9"/>
      <c r="L6" s="9"/>
      <c r="M6" s="9"/>
      <c r="N6" s="8" t="s">
        <v>8</v>
      </c>
      <c r="O6" s="6" t="s">
        <v>151</v>
      </c>
      <c r="P6" s="7" t="s">
        <v>152</v>
      </c>
      <c r="Q6" s="7"/>
      <c r="R6" s="7"/>
      <c r="S6" s="7"/>
      <c r="T6" s="7"/>
      <c r="U6" s="22"/>
      <c r="V6" s="7"/>
      <c r="W6" s="7"/>
      <c r="X6" s="7"/>
      <c r="Y6" s="7"/>
      <c r="Z6" s="7"/>
      <c r="AA6" s="7"/>
      <c r="AB6" s="8" t="s">
        <v>8</v>
      </c>
      <c r="AV6"/>
      <c r="AW6"/>
      <c r="AX6"/>
    </row>
    <row r="7" spans="1:50" ht="15" customHeight="1" x14ac:dyDescent="0.25">
      <c r="C7" s="70" t="s">
        <v>153</v>
      </c>
      <c r="D7" s="42"/>
      <c r="E7" s="42"/>
      <c r="F7" s="42"/>
      <c r="G7" s="42"/>
      <c r="H7" s="126">
        <v>1100</v>
      </c>
      <c r="I7" s="126">
        <v>1400</v>
      </c>
      <c r="J7" s="133"/>
      <c r="K7" s="17"/>
      <c r="L7" s="17"/>
      <c r="M7" s="17"/>
      <c r="N7" s="8" t="s">
        <v>8</v>
      </c>
      <c r="O7" s="7"/>
      <c r="P7" s="25" t="s">
        <v>154</v>
      </c>
      <c r="Q7" s="7"/>
      <c r="R7" s="7"/>
      <c r="S7" s="7"/>
      <c r="T7" s="7"/>
      <c r="U7" s="22" t="s">
        <v>10</v>
      </c>
      <c r="V7" s="7">
        <f>SUM(H7:I7)+SUM(H9:I9)+SUM(H11:I11)+SUM(H13:I13)</f>
        <v>5900</v>
      </c>
      <c r="W7" s="7"/>
      <c r="X7" s="7"/>
      <c r="Y7" s="7"/>
      <c r="Z7" s="7"/>
      <c r="AA7" s="7"/>
      <c r="AB7" s="8" t="s">
        <v>8</v>
      </c>
      <c r="AV7"/>
      <c r="AW7"/>
      <c r="AX7"/>
    </row>
    <row r="8" spans="1:50" ht="15" customHeight="1" x14ac:dyDescent="0.25">
      <c r="A8" s="18"/>
      <c r="B8" s="9"/>
      <c r="C8" s="70" t="s">
        <v>155</v>
      </c>
      <c r="D8" s="42"/>
      <c r="E8" s="42"/>
      <c r="F8" s="42"/>
      <c r="G8" s="42"/>
      <c r="H8" s="126">
        <v>13900</v>
      </c>
      <c r="I8" s="126">
        <v>16100</v>
      </c>
      <c r="J8" s="17"/>
      <c r="K8" s="17"/>
      <c r="L8" s="17"/>
      <c r="M8" s="17"/>
      <c r="N8" s="8" t="s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V8"/>
      <c r="AW8"/>
      <c r="AX8"/>
    </row>
    <row r="9" spans="1:50" ht="15" customHeight="1" x14ac:dyDescent="0.25">
      <c r="A9" s="9"/>
      <c r="B9" s="9"/>
      <c r="C9" s="57" t="s">
        <v>156</v>
      </c>
      <c r="D9" s="44"/>
      <c r="E9" s="44"/>
      <c r="F9" s="44"/>
      <c r="G9" s="44"/>
      <c r="H9" s="48">
        <v>600</v>
      </c>
      <c r="I9" s="48">
        <v>1400</v>
      </c>
      <c r="J9" s="17"/>
      <c r="K9" s="17"/>
      <c r="L9" s="17"/>
      <c r="M9" s="17"/>
      <c r="N9" s="8" t="s">
        <v>8</v>
      </c>
      <c r="O9" s="7" t="s">
        <v>157</v>
      </c>
      <c r="P9" s="6" t="s">
        <v>158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V9"/>
      <c r="AW9"/>
      <c r="AX9"/>
    </row>
    <row r="10" spans="1:50" ht="15" customHeight="1" x14ac:dyDescent="0.25">
      <c r="A10" s="9"/>
      <c r="B10" s="9"/>
      <c r="C10" s="73" t="s">
        <v>159</v>
      </c>
      <c r="D10" s="46"/>
      <c r="E10" s="46"/>
      <c r="F10" s="46"/>
      <c r="G10" s="46"/>
      <c r="H10" s="47">
        <v>2200</v>
      </c>
      <c r="I10" s="47">
        <v>2200</v>
      </c>
      <c r="J10" s="17"/>
      <c r="K10" s="17"/>
      <c r="L10" s="17"/>
      <c r="M10" s="17"/>
      <c r="N10" s="8" t="s">
        <v>8</v>
      </c>
      <c r="O10" s="7"/>
      <c r="P10" s="25" t="s">
        <v>160</v>
      </c>
      <c r="Q10" s="7"/>
      <c r="R10" s="7"/>
      <c r="S10" s="7"/>
      <c r="T10" s="7"/>
      <c r="U10" s="22" t="s">
        <v>10</v>
      </c>
      <c r="V10" s="7">
        <f>SUM(H14:I14)</f>
        <v>2000</v>
      </c>
      <c r="W10" s="7"/>
      <c r="X10" s="7"/>
      <c r="Y10" s="7"/>
      <c r="Z10" s="7"/>
      <c r="AA10" s="7"/>
      <c r="AB10" s="8" t="s">
        <v>8</v>
      </c>
      <c r="AV10"/>
      <c r="AW10"/>
      <c r="AX10"/>
    </row>
    <row r="11" spans="1:50" ht="15" customHeight="1" x14ac:dyDescent="0.25">
      <c r="A11" s="9"/>
      <c r="B11" s="9"/>
      <c r="C11" s="70" t="s">
        <v>161</v>
      </c>
      <c r="D11" s="42"/>
      <c r="E11" s="42"/>
      <c r="F11" s="42"/>
      <c r="G11" s="42"/>
      <c r="H11" s="126">
        <v>200</v>
      </c>
      <c r="I11" s="126">
        <v>300</v>
      </c>
      <c r="J11" s="17"/>
      <c r="K11" s="17"/>
      <c r="L11" s="17"/>
      <c r="M11" s="17"/>
      <c r="N11" s="8" t="s">
        <v>8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8" t="s">
        <v>8</v>
      </c>
      <c r="AV11"/>
      <c r="AW11"/>
      <c r="AX11"/>
    </row>
    <row r="12" spans="1:50" ht="15" customHeight="1" x14ac:dyDescent="0.25">
      <c r="A12" s="9"/>
      <c r="B12" s="9"/>
      <c r="C12" s="70" t="s">
        <v>162</v>
      </c>
      <c r="D12" s="42"/>
      <c r="E12" s="42"/>
      <c r="F12" s="42"/>
      <c r="G12" s="42"/>
      <c r="H12" s="126">
        <v>3100</v>
      </c>
      <c r="I12" s="126">
        <v>2800</v>
      </c>
      <c r="J12" s="17"/>
      <c r="K12" s="17"/>
      <c r="L12" s="17"/>
      <c r="M12" s="17"/>
      <c r="N12" s="8" t="s">
        <v>8</v>
      </c>
      <c r="O12" s="6" t="s">
        <v>163</v>
      </c>
      <c r="P12" s="7" t="s">
        <v>164</v>
      </c>
      <c r="Q12" s="7"/>
      <c r="R12" s="7"/>
      <c r="S12" s="7"/>
      <c r="T12" s="7"/>
      <c r="U12" s="22"/>
      <c r="V12" s="7"/>
      <c r="W12" s="7"/>
      <c r="X12" s="7"/>
      <c r="Y12" s="7"/>
      <c r="Z12" s="7"/>
      <c r="AA12" s="7"/>
      <c r="AB12" s="8" t="s">
        <v>8</v>
      </c>
      <c r="AV12"/>
      <c r="AW12"/>
      <c r="AX12"/>
    </row>
    <row r="13" spans="1:50" ht="15" customHeight="1" x14ac:dyDescent="0.25">
      <c r="A13" s="9"/>
      <c r="B13" s="9"/>
      <c r="C13" s="57" t="s">
        <v>165</v>
      </c>
      <c r="D13" s="44"/>
      <c r="E13" s="44"/>
      <c r="F13" s="44"/>
      <c r="G13" s="44"/>
      <c r="H13" s="48">
        <v>400</v>
      </c>
      <c r="I13" s="48">
        <v>500</v>
      </c>
      <c r="J13" s="17"/>
      <c r="K13" s="17"/>
      <c r="L13" s="17"/>
      <c r="M13" s="17"/>
      <c r="N13" s="8" t="s">
        <v>8</v>
      </c>
      <c r="O13" s="7"/>
      <c r="P13" s="25" t="s">
        <v>166</v>
      </c>
      <c r="Q13" s="7"/>
      <c r="R13" s="7"/>
      <c r="S13" s="7"/>
      <c r="T13" s="7"/>
      <c r="U13" s="22" t="s">
        <v>10</v>
      </c>
      <c r="V13" s="7">
        <f>SUM(H15:I15)</f>
        <v>40</v>
      </c>
      <c r="W13" s="7"/>
      <c r="X13" s="7"/>
      <c r="Y13" s="7"/>
      <c r="Z13" s="7"/>
      <c r="AA13" s="7"/>
      <c r="AB13" s="8" t="s">
        <v>8</v>
      </c>
      <c r="AV13"/>
      <c r="AW13"/>
      <c r="AX13"/>
    </row>
    <row r="14" spans="1:50" ht="15" customHeight="1" x14ac:dyDescent="0.25">
      <c r="A14" s="9"/>
      <c r="B14" s="9"/>
      <c r="C14" s="73" t="s">
        <v>167</v>
      </c>
      <c r="D14" s="46"/>
      <c r="E14" s="46"/>
      <c r="F14" s="46"/>
      <c r="G14" s="46"/>
      <c r="H14" s="47">
        <v>800</v>
      </c>
      <c r="I14" s="47">
        <v>1200</v>
      </c>
      <c r="J14" s="17"/>
      <c r="K14" s="17"/>
      <c r="L14" s="17"/>
      <c r="M14" s="17"/>
      <c r="N14" s="8" t="s">
        <v>8</v>
      </c>
      <c r="W14" s="7"/>
      <c r="X14" s="7"/>
      <c r="Y14" s="7"/>
      <c r="Z14" s="7"/>
      <c r="AA14" s="7"/>
      <c r="AB14" s="8" t="s">
        <v>8</v>
      </c>
      <c r="AV14"/>
      <c r="AW14"/>
      <c r="AX14"/>
    </row>
    <row r="15" spans="1:50" ht="15" customHeight="1" x14ac:dyDescent="0.25">
      <c r="C15" s="70" t="s">
        <v>168</v>
      </c>
      <c r="D15" s="42"/>
      <c r="E15" s="42"/>
      <c r="F15" s="42"/>
      <c r="G15" s="42"/>
      <c r="H15" s="126">
        <v>20</v>
      </c>
      <c r="I15" s="126">
        <v>20</v>
      </c>
      <c r="J15" s="133"/>
      <c r="K15" s="17"/>
      <c r="L15" s="17"/>
      <c r="M15" s="17"/>
      <c r="N15" s="8" t="s">
        <v>8</v>
      </c>
      <c r="O15" s="6" t="s">
        <v>169</v>
      </c>
      <c r="P15" s="7" t="s">
        <v>170</v>
      </c>
      <c r="U15" s="22" t="s">
        <v>10</v>
      </c>
      <c r="V15" s="7">
        <f>I17</f>
        <v>36500</v>
      </c>
      <c r="W15" s="7"/>
      <c r="X15" s="7"/>
      <c r="Y15" s="7"/>
      <c r="Z15" s="7"/>
      <c r="AA15" s="7"/>
      <c r="AB15" s="8" t="s">
        <v>8</v>
      </c>
      <c r="AV15"/>
      <c r="AW15"/>
      <c r="AX15"/>
    </row>
    <row r="16" spans="1:50" ht="15" customHeight="1" x14ac:dyDescent="0.25">
      <c r="C16" s="73" t="s">
        <v>171</v>
      </c>
      <c r="D16" s="46"/>
      <c r="E16" s="46"/>
      <c r="F16" s="46"/>
      <c r="G16" s="46"/>
      <c r="H16" s="47">
        <v>1100</v>
      </c>
      <c r="I16" s="45">
        <v>1400</v>
      </c>
      <c r="J16" s="133"/>
      <c r="K16" s="17"/>
      <c r="L16" s="17"/>
      <c r="M16" s="17"/>
      <c r="N16" s="8" t="s">
        <v>8</v>
      </c>
      <c r="O16" s="7"/>
      <c r="P16" s="25"/>
      <c r="Q16" s="7"/>
      <c r="R16" s="7"/>
      <c r="S16" s="7"/>
      <c r="T16" s="7"/>
      <c r="U16" s="22"/>
      <c r="V16" s="7"/>
      <c r="Y16" s="7"/>
      <c r="Z16" s="7"/>
      <c r="AA16" s="7"/>
      <c r="AB16" s="8" t="s">
        <v>8</v>
      </c>
      <c r="AV16"/>
      <c r="AW16"/>
      <c r="AX16"/>
    </row>
    <row r="17" spans="1:50" ht="15" customHeight="1" x14ac:dyDescent="0.25">
      <c r="C17" s="134" t="s">
        <v>139</v>
      </c>
      <c r="D17" s="44"/>
      <c r="E17" s="44"/>
      <c r="F17" s="44"/>
      <c r="G17" s="44"/>
      <c r="H17" s="135" t="s">
        <v>18</v>
      </c>
      <c r="I17" s="43">
        <v>36500</v>
      </c>
      <c r="J17" s="133"/>
      <c r="K17" s="17"/>
      <c r="L17" s="17"/>
      <c r="M17" s="17"/>
      <c r="N17" s="8" t="s">
        <v>8</v>
      </c>
      <c r="O17" s="7"/>
      <c r="P17" s="7"/>
      <c r="Q17" s="7"/>
      <c r="R17" s="7"/>
      <c r="S17" s="7"/>
      <c r="T17" s="7"/>
      <c r="U17" s="7"/>
      <c r="V17" s="7"/>
      <c r="Y17" s="7"/>
      <c r="Z17" s="7"/>
      <c r="AA17" s="7"/>
      <c r="AB17" s="8" t="s">
        <v>8</v>
      </c>
      <c r="AV17"/>
      <c r="AW17"/>
      <c r="AX17"/>
    </row>
    <row r="18" spans="1:50" ht="15" customHeight="1" x14ac:dyDescent="0.25">
      <c r="J18" s="7"/>
      <c r="K18" s="9"/>
      <c r="L18" s="9"/>
      <c r="M18" s="9"/>
      <c r="N18" s="8" t="s">
        <v>8</v>
      </c>
      <c r="O18" s="18" t="s">
        <v>172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V18"/>
      <c r="AW18"/>
      <c r="AX18"/>
    </row>
    <row r="19" spans="1:50" ht="15" customHeight="1" x14ac:dyDescent="0.25">
      <c r="I19" s="7"/>
      <c r="J19" s="7"/>
      <c r="K19" s="9"/>
      <c r="L19" s="9"/>
      <c r="M19" s="9"/>
      <c r="N19" s="8" t="s">
        <v>8</v>
      </c>
      <c r="O19" s="8" t="s">
        <v>10</v>
      </c>
      <c r="P19" s="8" t="s">
        <v>28</v>
      </c>
      <c r="Q19" s="32" t="s">
        <v>22</v>
      </c>
      <c r="R19" s="8" t="s">
        <v>29</v>
      </c>
      <c r="S19" s="8" t="s">
        <v>11</v>
      </c>
      <c r="T19" s="8" t="s">
        <v>173</v>
      </c>
      <c r="U19" s="32" t="s">
        <v>22</v>
      </c>
      <c r="V19" s="8" t="s">
        <v>174</v>
      </c>
      <c r="W19" s="8" t="s">
        <v>11</v>
      </c>
      <c r="X19" s="8" t="s">
        <v>175</v>
      </c>
      <c r="Y19" s="7"/>
      <c r="Z19" s="7"/>
      <c r="AA19" s="7"/>
      <c r="AB19" s="8" t="s">
        <v>8</v>
      </c>
      <c r="AV19"/>
      <c r="AW19"/>
      <c r="AX19"/>
    </row>
    <row r="20" spans="1:50" ht="15" customHeight="1" x14ac:dyDescent="0.25">
      <c r="A20" s="5" t="s">
        <v>9</v>
      </c>
      <c r="C20" s="136" t="s">
        <v>32</v>
      </c>
      <c r="I20" s="7"/>
      <c r="J20" s="7"/>
      <c r="K20" s="9"/>
      <c r="L20" s="9"/>
      <c r="M20" s="9"/>
      <c r="N20" s="8" t="s">
        <v>8</v>
      </c>
      <c r="O20" s="8" t="s">
        <v>10</v>
      </c>
      <c r="P20" s="8">
        <f>V4</f>
        <v>57300</v>
      </c>
      <c r="Q20" s="32" t="s">
        <v>22</v>
      </c>
      <c r="R20" s="8">
        <f>V7</f>
        <v>5900</v>
      </c>
      <c r="S20" s="8" t="s">
        <v>11</v>
      </c>
      <c r="T20" s="8">
        <f>V10</f>
        <v>2000</v>
      </c>
      <c r="U20" s="32" t="s">
        <v>22</v>
      </c>
      <c r="V20" s="8">
        <f>V13</f>
        <v>40</v>
      </c>
      <c r="W20" s="8" t="s">
        <v>11</v>
      </c>
      <c r="X20" s="7">
        <f>V15</f>
        <v>36500</v>
      </c>
      <c r="Y20" s="7"/>
      <c r="Z20" s="7"/>
      <c r="AA20" s="7"/>
      <c r="AB20" s="8" t="s">
        <v>8</v>
      </c>
      <c r="AV20"/>
      <c r="AW20"/>
      <c r="AX20"/>
    </row>
    <row r="21" spans="1:50" ht="15" customHeight="1" x14ac:dyDescent="0.25">
      <c r="C21" s="7"/>
      <c r="D21" s="7"/>
      <c r="E21" s="7"/>
      <c r="F21" s="7"/>
      <c r="G21" s="7"/>
      <c r="H21" s="7"/>
      <c r="I21" s="7"/>
      <c r="J21" s="7"/>
      <c r="K21" s="9"/>
      <c r="L21" s="9"/>
      <c r="M21" s="9"/>
      <c r="N21" s="8" t="s">
        <v>8</v>
      </c>
      <c r="O21" s="8" t="s">
        <v>10</v>
      </c>
      <c r="P21" s="75">
        <f>P20-R20+T20-V20+X20</f>
        <v>89860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V21"/>
      <c r="AW21"/>
      <c r="AX21"/>
    </row>
    <row r="22" spans="1:50" ht="15" customHeight="1" x14ac:dyDescent="0.25">
      <c r="C22" s="7"/>
      <c r="D22" s="7"/>
      <c r="E22" s="7"/>
      <c r="F22" s="7"/>
      <c r="G22" s="7"/>
      <c r="H22" s="7"/>
      <c r="I22" s="7"/>
      <c r="J22" s="7"/>
      <c r="K22" s="9"/>
      <c r="L22" s="9"/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V22"/>
      <c r="AW22"/>
      <c r="AX22"/>
    </row>
    <row r="23" spans="1:50" ht="15" customHeight="1" x14ac:dyDescent="0.25">
      <c r="C23" s="7"/>
      <c r="D23" s="7"/>
      <c r="E23" s="7"/>
      <c r="F23" s="7"/>
      <c r="G23" s="7"/>
      <c r="H23" s="7"/>
      <c r="I23" s="7"/>
      <c r="J23" s="7"/>
      <c r="K23" s="9"/>
      <c r="L23" s="9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V23"/>
      <c r="AW23"/>
      <c r="AX23"/>
    </row>
    <row r="24" spans="1:50" ht="15" customHeight="1" x14ac:dyDescent="0.25">
      <c r="C24" s="7"/>
      <c r="D24" s="7"/>
      <c r="E24" s="7"/>
      <c r="F24" s="7"/>
      <c r="G24" s="7"/>
      <c r="H24" s="7"/>
      <c r="I24" s="7"/>
      <c r="J24" s="7"/>
      <c r="K24" s="9"/>
      <c r="L24" s="9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V24"/>
      <c r="AW24"/>
      <c r="AX24"/>
    </row>
    <row r="25" spans="1:50" ht="15" customHeight="1" x14ac:dyDescent="0.25">
      <c r="C25" s="7"/>
      <c r="D25" s="7"/>
      <c r="E25" s="7"/>
      <c r="F25" s="7"/>
      <c r="G25" s="7"/>
      <c r="H25" s="7"/>
      <c r="I25" s="7"/>
      <c r="J25" s="7"/>
      <c r="K25" s="9"/>
      <c r="L25" s="9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V25"/>
      <c r="AW25"/>
      <c r="AX25"/>
    </row>
    <row r="26" spans="1:50" ht="15" customHeight="1" x14ac:dyDescent="0.25">
      <c r="C26" s="7"/>
      <c r="D26" s="7"/>
      <c r="E26" s="7"/>
      <c r="F26" s="7"/>
      <c r="G26" s="7"/>
      <c r="H26" s="7"/>
      <c r="I26" s="7"/>
      <c r="J26" s="7"/>
      <c r="K26" s="9"/>
      <c r="L26" s="9"/>
      <c r="M26" s="9"/>
      <c r="N26" s="8" t="s">
        <v>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  <c r="AV26"/>
      <c r="AW26"/>
      <c r="AX26"/>
    </row>
    <row r="27" spans="1:50" ht="15" customHeight="1" x14ac:dyDescent="0.25">
      <c r="C27" s="7"/>
      <c r="D27" s="7"/>
      <c r="E27" s="7"/>
      <c r="F27" s="7"/>
      <c r="G27" s="7"/>
      <c r="H27" s="7"/>
      <c r="I27" s="7"/>
      <c r="J27" s="7"/>
      <c r="K27" s="9"/>
      <c r="L27" s="9"/>
      <c r="M27" s="9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V27"/>
      <c r="AW27"/>
      <c r="AX27"/>
    </row>
    <row r="28" spans="1:50" ht="15" customHeight="1" x14ac:dyDescent="0.25">
      <c r="C28" s="7"/>
      <c r="D28" s="7"/>
      <c r="E28" s="7"/>
      <c r="F28" s="7"/>
      <c r="G28" s="7"/>
      <c r="H28" s="7"/>
      <c r="I28" s="7"/>
      <c r="J28" s="7"/>
      <c r="K28" s="9"/>
      <c r="L28" s="9"/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V28"/>
      <c r="AW28"/>
      <c r="AX28"/>
    </row>
    <row r="29" spans="1:50" ht="15" customHeight="1" x14ac:dyDescent="0.25">
      <c r="C29" s="7"/>
      <c r="D29" s="7"/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V29"/>
      <c r="AW29"/>
      <c r="AX29"/>
    </row>
    <row r="30" spans="1:50" ht="15" customHeight="1" x14ac:dyDescent="0.2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V30"/>
      <c r="AW30"/>
      <c r="AX30"/>
    </row>
    <row r="31" spans="1:50" ht="15" customHeight="1" x14ac:dyDescent="0.25">
      <c r="C31" s="7"/>
      <c r="D31" s="7"/>
      <c r="E31" s="7"/>
      <c r="F31" s="7"/>
      <c r="G31" s="7"/>
      <c r="H31" s="7"/>
      <c r="I31" s="7"/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V31"/>
      <c r="AW31"/>
      <c r="AX31"/>
    </row>
    <row r="32" spans="1:50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V32"/>
      <c r="AW32"/>
      <c r="AX32"/>
    </row>
    <row r="33" spans="1:50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V33"/>
      <c r="AW33"/>
      <c r="AX33"/>
    </row>
    <row r="34" spans="1:50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V34"/>
      <c r="AW34"/>
      <c r="AX34"/>
    </row>
    <row r="35" spans="1:50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V35"/>
      <c r="AW35"/>
      <c r="AX35"/>
    </row>
    <row r="36" spans="1:50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V36"/>
      <c r="AW36"/>
      <c r="AX36"/>
    </row>
    <row r="37" spans="1:50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V37"/>
      <c r="AW37"/>
      <c r="AX37"/>
    </row>
    <row r="38" spans="1:50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V38"/>
      <c r="AW38"/>
      <c r="AX38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V39"/>
      <c r="AW39"/>
      <c r="AX39"/>
    </row>
    <row r="40" spans="1:50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V40"/>
      <c r="AW40"/>
      <c r="AX40"/>
    </row>
    <row r="41" spans="1:50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V41"/>
      <c r="AW41"/>
      <c r="AX41"/>
    </row>
    <row r="42" spans="1:50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V42"/>
      <c r="AW42"/>
      <c r="AX42"/>
    </row>
    <row r="43" spans="1:50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V43"/>
      <c r="AW43"/>
      <c r="AX43"/>
    </row>
    <row r="44" spans="1:50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V44"/>
      <c r="AW44"/>
      <c r="AX44"/>
    </row>
    <row r="45" spans="1:50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V45"/>
      <c r="AW45"/>
      <c r="AX45"/>
    </row>
    <row r="46" spans="1:50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V46"/>
      <c r="AW46"/>
      <c r="AX46"/>
    </row>
    <row r="47" spans="1:50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V47"/>
      <c r="AW47"/>
      <c r="AX47"/>
    </row>
    <row r="48" spans="1:50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V48"/>
      <c r="AW48"/>
      <c r="AX48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V49"/>
      <c r="AW49"/>
      <c r="AX49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V50"/>
      <c r="AW50"/>
      <c r="AX50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V51"/>
      <c r="AW51"/>
      <c r="AX51"/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V52"/>
      <c r="AW52"/>
      <c r="AX52"/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V53"/>
      <c r="AW53"/>
      <c r="AX53"/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V54"/>
      <c r="AW54"/>
      <c r="AX54"/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V55"/>
      <c r="AW55"/>
      <c r="AX55"/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V56"/>
      <c r="AW56"/>
      <c r="AX56"/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V57"/>
      <c r="AW57"/>
      <c r="AX57"/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V58"/>
      <c r="AW58"/>
      <c r="AX58"/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10.7109375" style="6" customWidth="1"/>
    <col min="4" max="8" width="9.140625" style="6" customWidth="1"/>
    <col min="9" max="9" width="9.140625" style="6"/>
    <col min="10" max="11" width="9.140625" style="6" customWidth="1"/>
    <col min="12" max="13" width="8.710937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44</v>
      </c>
      <c r="D1" s="21"/>
      <c r="M1" s="14" t="s">
        <v>7</v>
      </c>
      <c r="N1" s="22" t="s">
        <v>8</v>
      </c>
      <c r="AB1" s="8" t="s">
        <v>8</v>
      </c>
      <c r="AU1"/>
      <c r="AV1"/>
      <c r="AW1"/>
      <c r="AX1"/>
    </row>
    <row r="2" spans="1:50" ht="15" customHeight="1" x14ac:dyDescent="0.25">
      <c r="A2" s="5" t="s">
        <v>4</v>
      </c>
      <c r="C2" s="6" t="s">
        <v>176</v>
      </c>
      <c r="N2" s="22" t="s">
        <v>8</v>
      </c>
      <c r="AB2" s="8" t="s">
        <v>8</v>
      </c>
      <c r="AU2"/>
      <c r="AV2"/>
      <c r="AW2"/>
      <c r="AX2"/>
    </row>
    <row r="3" spans="1:50" ht="15" customHeight="1" x14ac:dyDescent="0.25">
      <c r="A3" s="5" t="s">
        <v>5</v>
      </c>
      <c r="C3" s="6" t="s">
        <v>40</v>
      </c>
      <c r="E3" s="21" t="s">
        <v>284</v>
      </c>
      <c r="N3" s="22" t="s">
        <v>8</v>
      </c>
      <c r="O3" s="7" t="s">
        <v>177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8" t="s">
        <v>8</v>
      </c>
      <c r="AU3"/>
      <c r="AV3"/>
      <c r="AW3"/>
      <c r="AX3"/>
    </row>
    <row r="4" spans="1:50" ht="15" customHeight="1" x14ac:dyDescent="0.25">
      <c r="A4" s="7"/>
      <c r="B4" s="7"/>
      <c r="J4" s="7"/>
      <c r="K4" s="7"/>
      <c r="L4" s="7"/>
      <c r="M4" s="7"/>
      <c r="N4" s="8" t="s">
        <v>8</v>
      </c>
      <c r="O4" s="7" t="s">
        <v>178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8" t="s">
        <v>8</v>
      </c>
      <c r="AU4"/>
      <c r="AV4"/>
      <c r="AW4"/>
      <c r="AX4"/>
    </row>
    <row r="5" spans="1:50" ht="15" customHeight="1" x14ac:dyDescent="0.25">
      <c r="A5" s="18" t="s">
        <v>6</v>
      </c>
      <c r="C5" s="137" t="s">
        <v>179</v>
      </c>
      <c r="D5" s="138"/>
      <c r="E5" s="138"/>
      <c r="F5" s="138"/>
      <c r="G5" s="138"/>
      <c r="H5" s="138"/>
      <c r="I5" s="139"/>
      <c r="J5" s="140">
        <v>2021</v>
      </c>
      <c r="K5" s="141"/>
      <c r="L5" s="141"/>
      <c r="M5" s="141"/>
      <c r="N5" s="98" t="s">
        <v>8</v>
      </c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8" t="s">
        <v>8</v>
      </c>
      <c r="AU5"/>
      <c r="AV5"/>
      <c r="AW5"/>
      <c r="AX5"/>
    </row>
    <row r="6" spans="1:50" ht="15" customHeight="1" x14ac:dyDescent="0.25">
      <c r="A6" s="18"/>
      <c r="C6" s="142" t="s">
        <v>180</v>
      </c>
      <c r="D6" s="143"/>
      <c r="E6" s="143"/>
      <c r="F6" s="143"/>
      <c r="G6" s="143"/>
      <c r="H6" s="143"/>
      <c r="I6" s="144"/>
      <c r="J6" s="145">
        <v>2024</v>
      </c>
      <c r="K6" s="141"/>
      <c r="L6" s="141"/>
      <c r="M6" s="141"/>
      <c r="N6" s="98" t="s">
        <v>8</v>
      </c>
      <c r="O6" s="137"/>
      <c r="P6" s="146" t="s">
        <v>181</v>
      </c>
      <c r="Q6" s="147">
        <f>J5</f>
        <v>2021</v>
      </c>
      <c r="R6" s="147">
        <f>Q6+1</f>
        <v>2022</v>
      </c>
      <c r="S6" s="147">
        <f>R6+1</f>
        <v>2023</v>
      </c>
      <c r="T6" s="148">
        <f>S6+1</f>
        <v>2024</v>
      </c>
      <c r="U6" s="141"/>
      <c r="V6" s="141"/>
      <c r="W6" s="141"/>
      <c r="X6" s="141"/>
      <c r="Y6" s="141"/>
      <c r="Z6" s="141"/>
      <c r="AA6" s="141"/>
      <c r="AB6" s="8" t="s">
        <v>8</v>
      </c>
      <c r="AU6"/>
      <c r="AV6"/>
      <c r="AW6"/>
      <c r="AX6"/>
    </row>
    <row r="7" spans="1:50" ht="15" customHeight="1" x14ac:dyDescent="0.25">
      <c r="A7" s="18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98" t="s">
        <v>8</v>
      </c>
      <c r="O7" s="149" t="s">
        <v>182</v>
      </c>
      <c r="P7" s="144"/>
      <c r="Q7" s="143">
        <f>D13-D23</f>
        <v>458</v>
      </c>
      <c r="R7" s="143">
        <f>(E13+E14)-(E23+E24)</f>
        <v>689</v>
      </c>
      <c r="S7" s="143">
        <f>(F13+F14+F15)-(F23+F24+F25)</f>
        <v>806</v>
      </c>
      <c r="T7" s="144">
        <f>(G13+G14+G15+G16)-(G23+G24+G25+G26)</f>
        <v>434</v>
      </c>
      <c r="U7" s="141"/>
      <c r="V7" s="141"/>
      <c r="W7" s="141"/>
      <c r="X7" s="141"/>
      <c r="Y7" s="141"/>
      <c r="Z7" s="141"/>
      <c r="AA7" s="141"/>
      <c r="AB7" s="8" t="s">
        <v>8</v>
      </c>
      <c r="AU7"/>
      <c r="AV7"/>
      <c r="AW7"/>
      <c r="AX7"/>
    </row>
    <row r="8" spans="1:50" ht="15" customHeight="1" x14ac:dyDescent="0.25">
      <c r="A8" s="18"/>
      <c r="C8" s="150" t="s">
        <v>183</v>
      </c>
      <c r="I8" s="141"/>
      <c r="J8" s="141"/>
      <c r="K8" s="141"/>
      <c r="L8" s="141"/>
      <c r="M8" s="141"/>
      <c r="N8" s="98" t="s">
        <v>8</v>
      </c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8" t="s">
        <v>8</v>
      </c>
      <c r="AU8"/>
      <c r="AV8"/>
      <c r="AW8"/>
      <c r="AX8"/>
    </row>
    <row r="9" spans="1:50" ht="15" customHeight="1" x14ac:dyDescent="0.25">
      <c r="A9" s="18"/>
      <c r="C9" s="151" t="s">
        <v>184</v>
      </c>
      <c r="D9" s="152"/>
      <c r="E9" s="152"/>
      <c r="F9" s="152"/>
      <c r="G9" s="152"/>
      <c r="H9" s="153"/>
      <c r="I9" s="141"/>
      <c r="J9" s="141"/>
      <c r="K9" s="141"/>
      <c r="L9" s="141"/>
      <c r="M9" s="141"/>
      <c r="N9" s="98" t="s">
        <v>8</v>
      </c>
      <c r="O9" s="154" t="s">
        <v>185</v>
      </c>
      <c r="P9" s="139"/>
      <c r="Q9" s="147">
        <f>Q6</f>
        <v>2021</v>
      </c>
      <c r="R9" s="147">
        <f>Q9+1</f>
        <v>2022</v>
      </c>
      <c r="S9" s="147">
        <f>R9+1</f>
        <v>2023</v>
      </c>
      <c r="T9" s="148">
        <f>S9+1</f>
        <v>2024</v>
      </c>
      <c r="U9" s="141"/>
      <c r="V9" s="141"/>
      <c r="W9" s="141"/>
      <c r="X9" s="141"/>
      <c r="Y9" s="141"/>
      <c r="Z9" s="141"/>
      <c r="AA9" s="141"/>
      <c r="AB9" s="8" t="s">
        <v>8</v>
      </c>
      <c r="AU9"/>
      <c r="AV9"/>
      <c r="AW9"/>
      <c r="AX9"/>
    </row>
    <row r="10" spans="1:50" ht="15" customHeight="1" x14ac:dyDescent="0.25">
      <c r="A10" s="18"/>
      <c r="C10" s="155" t="s">
        <v>186</v>
      </c>
      <c r="D10" s="156" t="s">
        <v>187</v>
      </c>
      <c r="E10" s="156"/>
      <c r="F10" s="156"/>
      <c r="G10" s="156"/>
      <c r="H10" s="157"/>
      <c r="I10" s="141"/>
      <c r="J10" s="141"/>
      <c r="K10" s="141"/>
      <c r="L10" s="141"/>
      <c r="M10" s="141"/>
      <c r="N10" s="98" t="s">
        <v>8</v>
      </c>
      <c r="O10" s="158" t="s">
        <v>188</v>
      </c>
      <c r="P10" s="157"/>
      <c r="Q10" s="156">
        <f>E23-D23</f>
        <v>215</v>
      </c>
      <c r="R10" s="156">
        <f>(F23+F24)-(E23+E24)</f>
        <v>489</v>
      </c>
      <c r="S10" s="156">
        <f>(G23+G24+G25)-(F23+F24+F25)</f>
        <v>553</v>
      </c>
      <c r="T10" s="159" t="s">
        <v>18</v>
      </c>
      <c r="U10" s="141"/>
      <c r="V10" s="141"/>
      <c r="W10" s="141"/>
      <c r="X10" s="141"/>
      <c r="Y10" s="141"/>
      <c r="Z10" s="141"/>
      <c r="AA10" s="141"/>
      <c r="AB10" s="8" t="s">
        <v>8</v>
      </c>
      <c r="AU10"/>
      <c r="AV10"/>
      <c r="AW10"/>
      <c r="AX10"/>
    </row>
    <row r="11" spans="1:50" ht="15" customHeight="1" x14ac:dyDescent="0.25">
      <c r="A11" s="18"/>
      <c r="C11" s="155" t="s">
        <v>189</v>
      </c>
      <c r="D11" s="156"/>
      <c r="E11" s="156"/>
      <c r="F11" s="156"/>
      <c r="G11" s="156"/>
      <c r="H11" s="157"/>
      <c r="I11" s="141"/>
      <c r="J11" s="141"/>
      <c r="K11" s="141"/>
      <c r="L11" s="141"/>
      <c r="M11" s="141"/>
      <c r="N11" s="98" t="s">
        <v>8</v>
      </c>
      <c r="O11" s="158" t="s">
        <v>190</v>
      </c>
      <c r="P11" s="157"/>
      <c r="Q11" s="156">
        <f>F23-D23</f>
        <v>477</v>
      </c>
      <c r="R11" s="156">
        <f>(G23+G24)-(E23+E24)</f>
        <v>924</v>
      </c>
      <c r="S11" s="156"/>
      <c r="T11" s="157"/>
      <c r="U11" s="141"/>
      <c r="V11" s="141"/>
      <c r="W11" s="141"/>
      <c r="X11" s="141"/>
      <c r="Y11" s="141"/>
      <c r="Z11" s="141"/>
      <c r="AA11" s="141"/>
      <c r="AB11" s="8" t="s">
        <v>8</v>
      </c>
      <c r="AU11"/>
      <c r="AV11"/>
      <c r="AW11"/>
      <c r="AX11"/>
    </row>
    <row r="12" spans="1:50" ht="15" customHeight="1" x14ac:dyDescent="0.25">
      <c r="A12" s="18"/>
      <c r="C12" s="39" t="s">
        <v>191</v>
      </c>
      <c r="D12" s="160">
        <v>2021</v>
      </c>
      <c r="E12" s="147">
        <v>2022</v>
      </c>
      <c r="F12" s="147">
        <v>2023</v>
      </c>
      <c r="G12" s="147">
        <v>2024</v>
      </c>
      <c r="H12" s="161" t="s">
        <v>192</v>
      </c>
      <c r="I12" s="141"/>
      <c r="J12" s="141"/>
      <c r="K12" s="141"/>
      <c r="L12" s="141"/>
      <c r="M12" s="141"/>
      <c r="N12" s="98" t="s">
        <v>8</v>
      </c>
      <c r="O12" s="142" t="s">
        <v>193</v>
      </c>
      <c r="P12" s="144"/>
      <c r="Q12" s="143">
        <f>G23-D23</f>
        <v>617</v>
      </c>
      <c r="R12" s="143"/>
      <c r="S12" s="143"/>
      <c r="T12" s="144"/>
      <c r="U12" s="141"/>
      <c r="V12" s="141"/>
      <c r="W12" s="141"/>
      <c r="X12" s="141"/>
      <c r="Y12" s="141"/>
      <c r="Z12" s="141"/>
      <c r="AA12" s="141"/>
      <c r="AB12" s="8" t="s">
        <v>8</v>
      </c>
      <c r="AU12"/>
      <c r="AV12"/>
      <c r="AW12"/>
      <c r="AX12"/>
    </row>
    <row r="13" spans="1:50" ht="15" customHeight="1" x14ac:dyDescent="0.25">
      <c r="A13" s="18"/>
      <c r="C13" s="162">
        <v>2021</v>
      </c>
      <c r="D13" s="51">
        <v>804</v>
      </c>
      <c r="E13" s="51">
        <v>755</v>
      </c>
      <c r="F13" s="51">
        <v>709</v>
      </c>
      <c r="G13" s="51">
        <v>653</v>
      </c>
      <c r="H13" s="163" t="s">
        <v>194</v>
      </c>
      <c r="I13" s="141"/>
      <c r="J13" s="141"/>
      <c r="K13" s="141"/>
      <c r="L13" s="141"/>
      <c r="M13" s="141"/>
      <c r="N13" s="98" t="s">
        <v>8</v>
      </c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8" t="s">
        <v>8</v>
      </c>
      <c r="AU13"/>
      <c r="AV13"/>
      <c r="AW13"/>
      <c r="AX13"/>
    </row>
    <row r="14" spans="1:50" ht="15" customHeight="1" x14ac:dyDescent="0.25">
      <c r="A14" s="18"/>
      <c r="C14" s="162">
        <v>2022</v>
      </c>
      <c r="D14" s="51"/>
      <c r="E14" s="51">
        <v>643</v>
      </c>
      <c r="F14" s="51">
        <v>649</v>
      </c>
      <c r="G14" s="51">
        <v>655</v>
      </c>
      <c r="H14" s="163" t="s">
        <v>194</v>
      </c>
      <c r="I14" s="141"/>
      <c r="J14" s="141"/>
      <c r="K14" s="141"/>
      <c r="L14" s="141"/>
      <c r="M14" s="141"/>
      <c r="N14" s="98" t="s">
        <v>8</v>
      </c>
      <c r="O14" s="164" t="s">
        <v>195</v>
      </c>
      <c r="P14" s="165"/>
      <c r="Q14" s="147">
        <f>Q9</f>
        <v>2021</v>
      </c>
      <c r="R14" s="147">
        <f>R9</f>
        <v>2022</v>
      </c>
      <c r="S14" s="147">
        <f>S9</f>
        <v>2023</v>
      </c>
      <c r="T14" s="148">
        <f>T9</f>
        <v>2024</v>
      </c>
      <c r="U14" s="141"/>
      <c r="V14" s="141"/>
      <c r="W14" s="141"/>
      <c r="X14" s="141"/>
      <c r="Y14" s="141"/>
      <c r="Z14" s="141"/>
      <c r="AA14" s="141"/>
      <c r="AB14" s="8" t="s">
        <v>8</v>
      </c>
      <c r="AU14"/>
      <c r="AV14"/>
      <c r="AW14"/>
      <c r="AX14"/>
    </row>
    <row r="15" spans="1:50" ht="15" customHeight="1" x14ac:dyDescent="0.25">
      <c r="A15" s="18"/>
      <c r="C15" s="162">
        <v>2023</v>
      </c>
      <c r="D15" s="51"/>
      <c r="E15" s="51"/>
      <c r="F15" s="51">
        <v>876</v>
      </c>
      <c r="G15" s="51">
        <v>797</v>
      </c>
      <c r="H15" s="163" t="s">
        <v>194</v>
      </c>
      <c r="I15" s="141"/>
      <c r="J15" s="141"/>
      <c r="K15" s="141"/>
      <c r="L15" s="141"/>
      <c r="M15" s="141"/>
      <c r="N15" s="98" t="s">
        <v>8</v>
      </c>
      <c r="O15" s="158" t="s">
        <v>188</v>
      </c>
      <c r="P15" s="157"/>
      <c r="Q15" s="156">
        <f>E13-D23</f>
        <v>409</v>
      </c>
      <c r="R15" s="156">
        <f>(F13+F14)-(E23+E24)</f>
        <v>649</v>
      </c>
      <c r="S15" s="166">
        <f>(G13+G14+G15)-(F23+F24+F25)</f>
        <v>677</v>
      </c>
      <c r="T15" s="159" t="s">
        <v>18</v>
      </c>
      <c r="U15" s="141"/>
      <c r="V15" s="141"/>
      <c r="W15" s="141"/>
      <c r="X15" s="141"/>
      <c r="Y15" s="141"/>
      <c r="Z15" s="141"/>
      <c r="AA15" s="141"/>
      <c r="AB15" s="8" t="s">
        <v>8</v>
      </c>
      <c r="AU15"/>
      <c r="AV15"/>
      <c r="AW15"/>
      <c r="AX15"/>
    </row>
    <row r="16" spans="1:50" ht="15" customHeight="1" x14ac:dyDescent="0.25">
      <c r="C16" s="167">
        <v>2024</v>
      </c>
      <c r="D16" s="168"/>
      <c r="E16" s="168"/>
      <c r="F16" s="168"/>
      <c r="G16" s="168">
        <v>572</v>
      </c>
      <c r="H16" s="169" t="s">
        <v>194</v>
      </c>
      <c r="I16" s="141"/>
      <c r="J16" s="141"/>
      <c r="K16" s="141"/>
      <c r="L16" s="141"/>
      <c r="M16" s="141"/>
      <c r="N16" s="98" t="s">
        <v>8</v>
      </c>
      <c r="O16" s="158" t="s">
        <v>190</v>
      </c>
      <c r="P16" s="157"/>
      <c r="Q16" s="156">
        <f>F13-D23</f>
        <v>363</v>
      </c>
      <c r="R16" s="166">
        <f>(G13+G14)-(E23+E24)</f>
        <v>599</v>
      </c>
      <c r="S16" s="156"/>
      <c r="T16" s="157"/>
      <c r="U16" s="141"/>
      <c r="V16" s="141"/>
      <c r="W16" s="141"/>
      <c r="X16" s="141"/>
      <c r="Y16" s="141"/>
      <c r="Z16" s="141"/>
      <c r="AA16" s="141"/>
      <c r="AB16" s="8" t="s">
        <v>8</v>
      </c>
      <c r="AU16"/>
      <c r="AV16"/>
      <c r="AW16"/>
      <c r="AX16"/>
    </row>
    <row r="17" spans="1:50" ht="15" customHeight="1" x14ac:dyDescent="0.25">
      <c r="C17" s="141"/>
      <c r="D17" s="141"/>
      <c r="E17" s="141"/>
      <c r="F17" s="141"/>
      <c r="G17" s="141"/>
      <c r="H17" s="141"/>
      <c r="I17" s="141"/>
      <c r="J17" s="141"/>
      <c r="K17" s="170"/>
      <c r="L17" s="170"/>
      <c r="M17" s="170"/>
      <c r="N17" s="98" t="s">
        <v>8</v>
      </c>
      <c r="O17" s="142" t="s">
        <v>193</v>
      </c>
      <c r="P17" s="144"/>
      <c r="Q17" s="171">
        <f>G13-D23</f>
        <v>307</v>
      </c>
      <c r="R17" s="143"/>
      <c r="S17" s="143"/>
      <c r="T17" s="144"/>
      <c r="U17" s="141"/>
      <c r="V17" s="141"/>
      <c r="W17" s="141"/>
      <c r="X17" s="141"/>
      <c r="Y17" s="141"/>
      <c r="Z17" s="141"/>
      <c r="AA17" s="141"/>
      <c r="AB17" s="8" t="s">
        <v>8</v>
      </c>
      <c r="AU17"/>
      <c r="AV17"/>
      <c r="AW17"/>
      <c r="AX17"/>
    </row>
    <row r="18" spans="1:50" ht="15" customHeight="1" x14ac:dyDescent="0.25">
      <c r="A18" s="18"/>
      <c r="B18" s="9"/>
      <c r="C18" s="172" t="s">
        <v>196</v>
      </c>
      <c r="I18" s="141"/>
      <c r="J18" s="141"/>
      <c r="K18" s="170"/>
      <c r="L18" s="170"/>
      <c r="M18" s="170"/>
      <c r="N18" s="98" t="s">
        <v>8</v>
      </c>
      <c r="U18" s="141"/>
      <c r="V18" s="141"/>
      <c r="W18" s="141"/>
      <c r="X18" s="141"/>
      <c r="Y18" s="141"/>
      <c r="Z18" s="141"/>
      <c r="AA18" s="141"/>
      <c r="AB18" s="8" t="s">
        <v>8</v>
      </c>
      <c r="AU18"/>
      <c r="AV18"/>
      <c r="AW18"/>
      <c r="AX18"/>
    </row>
    <row r="19" spans="1:50" ht="15" customHeight="1" x14ac:dyDescent="0.25">
      <c r="A19" s="9"/>
      <c r="B19" s="9"/>
      <c r="C19" s="151" t="s">
        <v>184</v>
      </c>
      <c r="D19" s="152"/>
      <c r="E19" s="152"/>
      <c r="F19" s="152"/>
      <c r="G19" s="152"/>
      <c r="H19" s="153"/>
      <c r="I19" s="141"/>
      <c r="J19" s="141"/>
      <c r="K19" s="170"/>
      <c r="L19" s="170"/>
      <c r="M19" s="170"/>
      <c r="N19" s="98" t="s">
        <v>8</v>
      </c>
      <c r="O19" s="137"/>
      <c r="P19" s="146" t="s">
        <v>181</v>
      </c>
      <c r="Q19" s="147">
        <f>Q6</f>
        <v>2021</v>
      </c>
      <c r="R19" s="147">
        <f>Q19+1</f>
        <v>2022</v>
      </c>
      <c r="S19" s="147">
        <f>R19+1</f>
        <v>2023</v>
      </c>
      <c r="T19" s="148">
        <f>S19+1</f>
        <v>2024</v>
      </c>
      <c r="U19" s="141"/>
      <c r="V19" s="141"/>
      <c r="W19" s="141"/>
      <c r="X19" s="141"/>
      <c r="Y19" s="141"/>
      <c r="Z19" s="141"/>
      <c r="AA19" s="141"/>
      <c r="AB19" s="8" t="s">
        <v>8</v>
      </c>
      <c r="AU19"/>
      <c r="AV19"/>
      <c r="AW19"/>
      <c r="AX19"/>
    </row>
    <row r="20" spans="1:50" ht="15" customHeight="1" x14ac:dyDescent="0.25">
      <c r="A20" s="9"/>
      <c r="B20" s="9"/>
      <c r="C20" s="155" t="s">
        <v>186</v>
      </c>
      <c r="D20" s="156" t="s">
        <v>197</v>
      </c>
      <c r="E20" s="156"/>
      <c r="F20" s="156"/>
      <c r="G20" s="156"/>
      <c r="H20" s="157"/>
      <c r="I20" s="141"/>
      <c r="J20" s="141"/>
      <c r="K20" s="170"/>
      <c r="L20" s="170"/>
      <c r="M20" s="170"/>
      <c r="N20" s="98" t="s">
        <v>8</v>
      </c>
      <c r="O20" s="173" t="s">
        <v>198</v>
      </c>
      <c r="P20" s="153"/>
      <c r="Q20" s="152">
        <f>Q17-Q7</f>
        <v>-151</v>
      </c>
      <c r="R20" s="152">
        <f>R16-R7</f>
        <v>-90</v>
      </c>
      <c r="S20" s="152">
        <f>S15-S7</f>
        <v>-129</v>
      </c>
      <c r="T20" s="159" t="s">
        <v>18</v>
      </c>
      <c r="U20" s="174" t="s">
        <v>199</v>
      </c>
      <c r="V20" s="141"/>
      <c r="W20" s="141"/>
      <c r="X20" s="141"/>
      <c r="Y20" s="141"/>
      <c r="Z20" s="141"/>
      <c r="AA20" s="141"/>
      <c r="AB20" s="8" t="s">
        <v>8</v>
      </c>
      <c r="AU20"/>
      <c r="AV20"/>
      <c r="AW20"/>
      <c r="AX20"/>
    </row>
    <row r="21" spans="1:50" ht="15" customHeight="1" x14ac:dyDescent="0.25">
      <c r="A21" s="9"/>
      <c r="B21" s="9"/>
      <c r="C21" s="155" t="s">
        <v>189</v>
      </c>
      <c r="D21" s="156"/>
      <c r="E21" s="156"/>
      <c r="F21" s="156"/>
      <c r="G21" s="156"/>
      <c r="H21" s="157"/>
      <c r="I21" s="141"/>
      <c r="J21" s="141"/>
      <c r="K21" s="170"/>
      <c r="L21" s="170"/>
      <c r="M21" s="170"/>
      <c r="N21" s="98" t="s">
        <v>8</v>
      </c>
      <c r="O21" s="142" t="s">
        <v>200</v>
      </c>
      <c r="P21" s="144"/>
      <c r="Q21" s="143"/>
      <c r="R21" s="143"/>
      <c r="S21" s="143"/>
      <c r="T21" s="144"/>
      <c r="U21" s="141"/>
      <c r="V21" s="141"/>
      <c r="W21" s="141"/>
      <c r="X21" s="141"/>
      <c r="Y21" s="141"/>
      <c r="Z21" s="141"/>
      <c r="AA21" s="141"/>
      <c r="AB21" s="8" t="s">
        <v>8</v>
      </c>
      <c r="AU21"/>
      <c r="AV21"/>
      <c r="AW21"/>
      <c r="AX21"/>
    </row>
    <row r="22" spans="1:50" ht="15" customHeight="1" x14ac:dyDescent="0.25">
      <c r="A22" s="9"/>
      <c r="B22" s="9"/>
      <c r="C22" s="39" t="s">
        <v>191</v>
      </c>
      <c r="D22" s="160">
        <v>2021</v>
      </c>
      <c r="E22" s="147">
        <v>2022</v>
      </c>
      <c r="F22" s="147">
        <v>2023</v>
      </c>
      <c r="G22" s="147">
        <v>2024</v>
      </c>
      <c r="H22" s="161" t="s">
        <v>192</v>
      </c>
      <c r="I22" s="141"/>
      <c r="J22" s="141"/>
      <c r="K22" s="170"/>
      <c r="L22" s="170"/>
      <c r="M22" s="170"/>
      <c r="N22" s="98" t="s">
        <v>8</v>
      </c>
      <c r="U22" s="141"/>
      <c r="V22" s="141"/>
      <c r="W22" s="141"/>
      <c r="X22" s="141"/>
      <c r="Y22" s="141"/>
      <c r="Z22" s="141"/>
      <c r="AA22" s="141"/>
      <c r="AB22" s="8" t="s">
        <v>8</v>
      </c>
      <c r="AU22"/>
      <c r="AV22"/>
      <c r="AW22"/>
      <c r="AX22"/>
    </row>
    <row r="23" spans="1:50" ht="15" customHeight="1" x14ac:dyDescent="0.25">
      <c r="A23" s="9"/>
      <c r="B23" s="9"/>
      <c r="C23" s="162">
        <v>2021</v>
      </c>
      <c r="D23" s="51">
        <v>346</v>
      </c>
      <c r="E23" s="51">
        <v>561</v>
      </c>
      <c r="F23" s="51">
        <v>823</v>
      </c>
      <c r="G23" s="51">
        <v>963</v>
      </c>
      <c r="H23" s="163" t="s">
        <v>194</v>
      </c>
      <c r="I23" s="141"/>
      <c r="J23" s="141"/>
      <c r="K23" s="170"/>
      <c r="L23" s="170"/>
      <c r="M23" s="170"/>
      <c r="N23" s="98" t="s">
        <v>8</v>
      </c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8" t="s">
        <v>8</v>
      </c>
      <c r="AU23"/>
      <c r="AV23"/>
      <c r="AW23"/>
      <c r="AX23"/>
    </row>
    <row r="24" spans="1:50" ht="15" customHeight="1" x14ac:dyDescent="0.25">
      <c r="A24" s="9"/>
      <c r="B24" s="9"/>
      <c r="C24" s="162">
        <v>2022</v>
      </c>
      <c r="D24" s="51"/>
      <c r="E24" s="51">
        <v>148</v>
      </c>
      <c r="F24" s="51">
        <v>375</v>
      </c>
      <c r="G24" s="51">
        <v>670</v>
      </c>
      <c r="H24" s="163" t="s">
        <v>194</v>
      </c>
      <c r="I24" s="141"/>
      <c r="J24" s="141"/>
      <c r="K24" s="170"/>
      <c r="L24" s="170"/>
      <c r="M24" s="170"/>
      <c r="N24" s="98" t="s">
        <v>8</v>
      </c>
      <c r="O24" s="81" t="s">
        <v>201</v>
      </c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8" t="s">
        <v>8</v>
      </c>
      <c r="AU24"/>
      <c r="AV24"/>
      <c r="AW24"/>
      <c r="AX24"/>
    </row>
    <row r="25" spans="1:50" ht="15" customHeight="1" x14ac:dyDescent="0.25">
      <c r="C25" s="162">
        <v>2023</v>
      </c>
      <c r="D25" s="51"/>
      <c r="E25" s="51"/>
      <c r="F25" s="51">
        <v>230</v>
      </c>
      <c r="G25" s="51">
        <v>348</v>
      </c>
      <c r="H25" s="163" t="s">
        <v>194</v>
      </c>
      <c r="I25" s="141"/>
      <c r="J25" s="141"/>
      <c r="K25" s="170"/>
      <c r="L25" s="170"/>
      <c r="M25" s="170"/>
      <c r="N25" s="98" t="s">
        <v>8</v>
      </c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8" t="s">
        <v>8</v>
      </c>
      <c r="AU25"/>
      <c r="AV25"/>
      <c r="AW25"/>
      <c r="AX25"/>
    </row>
    <row r="26" spans="1:50" ht="15" customHeight="1" x14ac:dyDescent="0.25">
      <c r="C26" s="167">
        <v>2024</v>
      </c>
      <c r="D26" s="168"/>
      <c r="E26" s="168"/>
      <c r="F26" s="168"/>
      <c r="G26" s="168">
        <v>262</v>
      </c>
      <c r="H26" s="169" t="s">
        <v>194</v>
      </c>
      <c r="I26" s="141"/>
      <c r="J26" s="141"/>
      <c r="K26" s="170"/>
      <c r="L26" s="170"/>
      <c r="M26" s="170"/>
      <c r="N26" s="98" t="s">
        <v>8</v>
      </c>
      <c r="O26" s="6" t="str">
        <f>"CY " &amp; Q6 &amp; ":"</f>
        <v>CY 2021:</v>
      </c>
      <c r="P26" s="175">
        <f>Q7</f>
        <v>458</v>
      </c>
      <c r="Q26" s="96" t="s">
        <v>10</v>
      </c>
      <c r="R26" s="176" t="str">
        <f>"( " &amp; D13 &amp; " - " &amp; D23 &amp; " )"</f>
        <v>( 804 - 346 )</v>
      </c>
      <c r="S26" s="98"/>
      <c r="T26" s="141"/>
      <c r="U26" s="141"/>
      <c r="V26" s="141"/>
      <c r="W26" s="141"/>
      <c r="X26" s="141"/>
      <c r="Y26" s="141"/>
      <c r="Z26" s="141"/>
      <c r="AA26" s="141"/>
      <c r="AB26" s="8" t="s">
        <v>8</v>
      </c>
      <c r="AU26"/>
      <c r="AV26"/>
      <c r="AW26"/>
      <c r="AX26"/>
    </row>
    <row r="27" spans="1:50" ht="15" customHeight="1" x14ac:dyDescent="0.25">
      <c r="C27" s="141"/>
      <c r="D27" s="141"/>
      <c r="E27" s="141"/>
      <c r="F27" s="141"/>
      <c r="G27" s="141"/>
      <c r="H27" s="141"/>
      <c r="I27" s="141"/>
      <c r="J27" s="141"/>
      <c r="K27" s="170"/>
      <c r="L27" s="170"/>
      <c r="M27" s="170"/>
      <c r="N27" s="98" t="s">
        <v>8</v>
      </c>
      <c r="O27" s="6" t="str">
        <f>"CY " &amp; R6 &amp; ":"</f>
        <v>CY 2022:</v>
      </c>
      <c r="P27" s="175">
        <f>R7</f>
        <v>689</v>
      </c>
      <c r="Q27" s="96" t="s">
        <v>10</v>
      </c>
      <c r="R27" s="176" t="str">
        <f>"( " &amp; E13 &amp; " + " &amp; E14 &amp; " ) - ( " &amp; E23 &amp; " + " &amp; E24 &amp; " )"</f>
        <v>( 755 + 643 ) - ( 561 + 148 )</v>
      </c>
      <c r="S27" s="98"/>
      <c r="T27" s="96"/>
      <c r="U27" s="98"/>
      <c r="V27" s="98"/>
      <c r="W27" s="98"/>
      <c r="X27" s="141"/>
      <c r="Y27" s="141"/>
      <c r="Z27" s="141"/>
      <c r="AA27" s="141"/>
      <c r="AB27" s="8" t="s">
        <v>8</v>
      </c>
      <c r="AU27"/>
      <c r="AV27"/>
      <c r="AW27"/>
      <c r="AX27"/>
    </row>
    <row r="28" spans="1:50" ht="15" customHeight="1" x14ac:dyDescent="0.25"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98" t="s">
        <v>8</v>
      </c>
      <c r="O28" s="6" t="str">
        <f>"CY " &amp; S6 &amp; ":"</f>
        <v>CY 2023:</v>
      </c>
      <c r="P28" s="175">
        <f>S7</f>
        <v>806</v>
      </c>
      <c r="Q28" s="96" t="s">
        <v>10</v>
      </c>
      <c r="R28" s="176" t="str">
        <f>"( " &amp; F13 &amp; " + " &amp; F14 &amp; " + " &amp; F15 &amp; " ) - ( " &amp; F23 &amp; " + " &amp; F24 &amp; " + " &amp; F25 &amp; " )"</f>
        <v>( 709 + 649 + 876 ) - ( 823 + 375 + 230 )</v>
      </c>
      <c r="S28" s="98"/>
      <c r="T28" s="96"/>
      <c r="U28" s="98"/>
      <c r="V28" s="98"/>
      <c r="W28" s="98"/>
      <c r="X28" s="141"/>
      <c r="Y28" s="141"/>
      <c r="Z28" s="141"/>
      <c r="AA28" s="141"/>
      <c r="AB28" s="8" t="s">
        <v>8</v>
      </c>
      <c r="AU28"/>
      <c r="AV28"/>
      <c r="AW28"/>
      <c r="AX28"/>
    </row>
    <row r="29" spans="1:50" ht="15" customHeight="1" x14ac:dyDescent="0.25">
      <c r="A29" s="5" t="s">
        <v>9</v>
      </c>
      <c r="C29" s="141" t="s">
        <v>202</v>
      </c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98" t="s">
        <v>8</v>
      </c>
      <c r="O29" s="6" t="str">
        <f>"CY " &amp; T6 &amp; ":"</f>
        <v>CY 2024:</v>
      </c>
      <c r="P29" s="175">
        <f>T7</f>
        <v>434</v>
      </c>
      <c r="Q29" s="96" t="s">
        <v>10</v>
      </c>
      <c r="R29" s="176" t="str">
        <f>"( " &amp; G13 &amp; " + " &amp; G14 &amp; " + " &amp; G15 &amp; " + " &amp; G16 &amp; " ) - ( " &amp; G23 &amp; " + " &amp; G24 &amp; " + " &amp; G25 &amp; " + " &amp; G26 &amp; " )"</f>
        <v>( 653 + 655 + 797 + 572 ) - ( 963 + 670 + 348 + 262 )</v>
      </c>
      <c r="S29" s="141"/>
      <c r="T29" s="141"/>
      <c r="U29" s="141"/>
      <c r="V29" s="141"/>
      <c r="W29" s="141"/>
      <c r="X29" s="141"/>
      <c r="Y29" s="141"/>
      <c r="Z29" s="141"/>
      <c r="AA29" s="141"/>
      <c r="AB29" s="8" t="s">
        <v>8</v>
      </c>
      <c r="AU29"/>
      <c r="AV29"/>
      <c r="AW29"/>
      <c r="AX29"/>
    </row>
    <row r="30" spans="1:50" ht="15" customHeight="1" x14ac:dyDescent="0.25">
      <c r="A30" s="7"/>
      <c r="C30" s="141" t="str">
        <f>"insurer's " &amp; J6 &amp; " 10-K Exhibit."</f>
        <v>insurer's 2024 10-K Exhibit.</v>
      </c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98" t="s">
        <v>8</v>
      </c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8" t="s">
        <v>8</v>
      </c>
      <c r="AU30"/>
      <c r="AV30"/>
      <c r="AW30"/>
      <c r="AX30"/>
    </row>
    <row r="31" spans="1:50" ht="15" customHeight="1" x14ac:dyDescent="0.25"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98" t="s">
        <v>8</v>
      </c>
      <c r="O31" s="177" t="s">
        <v>203</v>
      </c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8" t="s">
        <v>8</v>
      </c>
      <c r="AU31"/>
      <c r="AV31"/>
      <c r="AW31"/>
      <c r="AX31"/>
    </row>
    <row r="32" spans="1:50" ht="15" customHeight="1" x14ac:dyDescent="0.25"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98" t="s">
        <v>8</v>
      </c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8" t="s">
        <v>8</v>
      </c>
      <c r="AU32"/>
      <c r="AV32"/>
      <c r="AW32"/>
      <c r="AX32"/>
    </row>
    <row r="33" spans="3:50" ht="15" customHeight="1" x14ac:dyDescent="0.25"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98" t="s">
        <v>8</v>
      </c>
      <c r="O33" s="176" t="str">
        <f>"CY " &amp; Q6 &amp; " +1:"</f>
        <v>CY 2021 +1:</v>
      </c>
      <c r="P33" s="175">
        <f>Q10</f>
        <v>215</v>
      </c>
      <c r="Q33" s="96" t="s">
        <v>10</v>
      </c>
      <c r="R33" s="141" t="str">
        <f>"( " &amp; E23 &amp; " - " &amp; D23 &amp; " )"</f>
        <v>( 561 - 346 )</v>
      </c>
      <c r="S33" s="141"/>
      <c r="T33" s="141"/>
      <c r="U33" s="141"/>
      <c r="V33" s="141"/>
      <c r="W33" s="141"/>
      <c r="X33" s="141"/>
      <c r="Y33" s="141"/>
      <c r="Z33" s="141"/>
      <c r="AA33" s="141"/>
      <c r="AB33" s="8" t="s">
        <v>8</v>
      </c>
      <c r="AU33"/>
      <c r="AV33"/>
      <c r="AW33"/>
      <c r="AX33"/>
    </row>
    <row r="34" spans="3:50" ht="15" customHeight="1" x14ac:dyDescent="0.25"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98" t="s">
        <v>8</v>
      </c>
      <c r="O34" s="141" t="str">
        <f>"CY " &amp; Q6 &amp; " +2:"</f>
        <v>CY 2021 +2:</v>
      </c>
      <c r="P34" s="175">
        <f>Q11</f>
        <v>477</v>
      </c>
      <c r="Q34" s="96" t="s">
        <v>10</v>
      </c>
      <c r="R34" s="141" t="str">
        <f>"( " &amp; F23 &amp; " - " &amp; D23 &amp; " )"</f>
        <v>( 823 - 346 )</v>
      </c>
      <c r="S34" s="141"/>
      <c r="T34" s="141"/>
      <c r="U34" s="141"/>
      <c r="V34" s="141"/>
      <c r="W34" s="141"/>
      <c r="X34" s="141"/>
      <c r="Y34" s="141"/>
      <c r="Z34" s="141"/>
      <c r="AA34" s="141"/>
      <c r="AB34" s="8" t="s">
        <v>8</v>
      </c>
      <c r="AU34"/>
      <c r="AV34"/>
      <c r="AW34"/>
      <c r="AX34"/>
    </row>
    <row r="35" spans="3:50" ht="15" customHeight="1" x14ac:dyDescent="0.25"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98" t="s">
        <v>8</v>
      </c>
      <c r="O35" s="143" t="str">
        <f>"CY " &amp; Q6 &amp; " +3:"</f>
        <v>CY 2021 +3:</v>
      </c>
      <c r="P35" s="178">
        <f>Q12</f>
        <v>617</v>
      </c>
      <c r="Q35" s="179" t="s">
        <v>10</v>
      </c>
      <c r="R35" s="143" t="str">
        <f>"( " &amp; G23 &amp; " - " &amp; D23 &amp; " )"</f>
        <v>( 963 - 346 )</v>
      </c>
      <c r="S35" s="143"/>
      <c r="T35" s="143"/>
      <c r="U35" s="143"/>
      <c r="V35" s="143"/>
      <c r="W35" s="141"/>
      <c r="X35" s="141"/>
      <c r="Y35" s="141"/>
      <c r="Z35" s="141"/>
      <c r="AA35" s="141"/>
      <c r="AB35" s="8" t="s">
        <v>8</v>
      </c>
      <c r="AU35"/>
      <c r="AV35"/>
      <c r="AW35"/>
      <c r="AX35"/>
    </row>
    <row r="36" spans="3:50" ht="15" customHeight="1" x14ac:dyDescent="0.25"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98" t="s">
        <v>8</v>
      </c>
      <c r="O36" s="141" t="str">
        <f>"CY " &amp; R6 &amp; " +1:"</f>
        <v>CY 2022 +1:</v>
      </c>
      <c r="P36" s="175">
        <f>R10</f>
        <v>489</v>
      </c>
      <c r="Q36" s="96" t="s">
        <v>10</v>
      </c>
      <c r="R36" s="141" t="str">
        <f>"( " &amp; F23 &amp; " + " &amp; F24 &amp; " ) - ( " &amp; E23 &amp; " + " &amp; E24 &amp; " )"</f>
        <v>( 823 + 375 ) - ( 561 + 148 )</v>
      </c>
      <c r="S36" s="141"/>
      <c r="T36" s="141"/>
      <c r="U36" s="141"/>
      <c r="V36" s="141"/>
      <c r="W36" s="141"/>
      <c r="X36" s="141"/>
      <c r="Y36" s="141"/>
      <c r="Z36" s="141"/>
      <c r="AA36" s="141"/>
      <c r="AB36" s="8" t="s">
        <v>8</v>
      </c>
      <c r="AU36"/>
      <c r="AV36"/>
      <c r="AW36"/>
      <c r="AX36"/>
    </row>
    <row r="37" spans="3:50" ht="15" customHeight="1" x14ac:dyDescent="0.25"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98" t="s">
        <v>8</v>
      </c>
      <c r="O37" s="143" t="str">
        <f>"CY " &amp; R6 &amp; " +2:"</f>
        <v>CY 2022 +2:</v>
      </c>
      <c r="P37" s="178">
        <f>R11</f>
        <v>924</v>
      </c>
      <c r="Q37" s="179" t="s">
        <v>10</v>
      </c>
      <c r="R37" s="143" t="str">
        <f>"( " &amp; G23 &amp; " + " &amp; G24 &amp; " ) - ( " &amp; E23 &amp; " + " &amp; E24 &amp; " )"</f>
        <v>( 963 + 670 ) - ( 561 + 148 )</v>
      </c>
      <c r="S37" s="143"/>
      <c r="T37" s="143"/>
      <c r="U37" s="143"/>
      <c r="V37" s="143"/>
      <c r="W37" s="141"/>
      <c r="X37" s="141"/>
      <c r="Y37" s="141"/>
      <c r="Z37" s="141"/>
      <c r="AA37" s="141"/>
      <c r="AB37" s="8" t="s">
        <v>8</v>
      </c>
      <c r="AU37"/>
      <c r="AV37"/>
      <c r="AW37"/>
      <c r="AX37"/>
    </row>
    <row r="38" spans="3:50" ht="15" customHeight="1" x14ac:dyDescent="0.25"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98" t="s">
        <v>8</v>
      </c>
      <c r="O38" s="141" t="str">
        <f>"CY " &amp; S6 &amp; " +1:"</f>
        <v>CY 2023 +1:</v>
      </c>
      <c r="P38" s="175">
        <f>S10</f>
        <v>553</v>
      </c>
      <c r="Q38" s="96" t="s">
        <v>10</v>
      </c>
      <c r="R38" s="141" t="str">
        <f>"( " &amp; G23 &amp; " + " &amp; G24 &amp; " + " &amp; G25 &amp; " ) - ( " &amp; F23 &amp; " + " &amp; F24 &amp; " + " &amp; F25 &amp; " )"</f>
        <v>( 963 + 670 + 348 ) - ( 823 + 375 + 230 )</v>
      </c>
      <c r="S38" s="141"/>
      <c r="T38" s="141"/>
      <c r="U38" s="141"/>
      <c r="V38" s="141"/>
      <c r="W38" s="141"/>
      <c r="X38" s="141"/>
      <c r="Y38" s="141"/>
      <c r="Z38" s="141"/>
      <c r="AA38" s="141"/>
      <c r="AB38" s="8" t="s">
        <v>8</v>
      </c>
      <c r="AU38"/>
      <c r="AV38"/>
      <c r="AW38"/>
      <c r="AX38"/>
    </row>
    <row r="39" spans="3:50" ht="15" customHeight="1" x14ac:dyDescent="0.25"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98" t="s">
        <v>8</v>
      </c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8" t="s">
        <v>8</v>
      </c>
      <c r="AU39"/>
      <c r="AV39"/>
      <c r="AW39"/>
      <c r="AX39"/>
    </row>
    <row r="40" spans="3:50" ht="15" customHeight="1" x14ac:dyDescent="0.25"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98" t="s">
        <v>8</v>
      </c>
      <c r="O40" s="180" t="s">
        <v>204</v>
      </c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8" t="s">
        <v>8</v>
      </c>
      <c r="AU40"/>
      <c r="AV40"/>
      <c r="AW40"/>
      <c r="AX40"/>
    </row>
    <row r="41" spans="3:50" ht="15" customHeight="1" x14ac:dyDescent="0.25"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98" t="s">
        <v>8</v>
      </c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8" t="s">
        <v>8</v>
      </c>
      <c r="AU41"/>
      <c r="AV41"/>
      <c r="AW41"/>
      <c r="AX41"/>
    </row>
    <row r="42" spans="3:50" ht="15" customHeight="1" x14ac:dyDescent="0.25"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98" t="s">
        <v>8</v>
      </c>
      <c r="O42" s="141" t="str">
        <f>O33</f>
        <v>CY 2021 +1:</v>
      </c>
      <c r="P42" s="141">
        <f>Q15</f>
        <v>409</v>
      </c>
      <c r="Q42" s="96" t="s">
        <v>10</v>
      </c>
      <c r="R42" s="141" t="str">
        <f>"( " &amp; E13 &amp; " - " &amp; D23 &amp; " )"</f>
        <v>( 755 - 346 )</v>
      </c>
      <c r="S42" s="141"/>
      <c r="T42" s="141"/>
      <c r="U42" s="141"/>
      <c r="V42" s="141"/>
      <c r="W42" s="141"/>
      <c r="X42" s="141"/>
      <c r="Y42" s="141"/>
      <c r="Z42" s="141"/>
      <c r="AA42" s="141"/>
      <c r="AB42" s="8" t="s">
        <v>8</v>
      </c>
      <c r="AU42"/>
      <c r="AV42"/>
      <c r="AW42"/>
      <c r="AX42"/>
    </row>
    <row r="43" spans="3:50" ht="15" customHeight="1" x14ac:dyDescent="0.25"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98" t="s">
        <v>8</v>
      </c>
      <c r="O43" s="141" t="str">
        <f t="shared" ref="O43:O47" si="0">O34</f>
        <v>CY 2021 +2:</v>
      </c>
      <c r="P43" s="141">
        <f>Q16</f>
        <v>363</v>
      </c>
      <c r="Q43" s="96" t="s">
        <v>10</v>
      </c>
      <c r="R43" s="141" t="str">
        <f>"( " &amp; F13 &amp; " - " &amp; D23 &amp; " )"</f>
        <v>( 709 - 346 )</v>
      </c>
      <c r="S43" s="141"/>
      <c r="T43" s="141"/>
      <c r="U43" s="141"/>
      <c r="V43" s="141"/>
      <c r="W43" s="141"/>
      <c r="X43" s="141"/>
      <c r="Y43" s="141"/>
      <c r="Z43" s="141"/>
      <c r="AA43" s="141"/>
      <c r="AB43" s="8" t="s">
        <v>8</v>
      </c>
      <c r="AU43"/>
      <c r="AV43"/>
      <c r="AW43"/>
      <c r="AX43"/>
    </row>
    <row r="44" spans="3:50" ht="15" customHeight="1" x14ac:dyDescent="0.25"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98" t="s">
        <v>8</v>
      </c>
      <c r="O44" s="143" t="str">
        <f t="shared" si="0"/>
        <v>CY 2021 +3:</v>
      </c>
      <c r="P44" s="171">
        <f>Q17</f>
        <v>307</v>
      </c>
      <c r="Q44" s="179" t="s">
        <v>10</v>
      </c>
      <c r="R44" s="143" t="str">
        <f>"( " &amp; G13 &amp; " - " &amp; D23 &amp; " )"</f>
        <v>( 653 - 346 )</v>
      </c>
      <c r="S44" s="143"/>
      <c r="T44" s="143"/>
      <c r="U44" s="143"/>
      <c r="V44" s="143"/>
      <c r="W44" s="141"/>
      <c r="X44" s="141"/>
      <c r="Y44" s="141"/>
      <c r="Z44" s="141"/>
      <c r="AA44" s="141"/>
      <c r="AB44" s="8" t="s">
        <v>8</v>
      </c>
      <c r="AU44"/>
      <c r="AV44"/>
      <c r="AW44"/>
      <c r="AX44"/>
    </row>
    <row r="45" spans="3:50" ht="15" customHeight="1" x14ac:dyDescent="0.25"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98" t="s">
        <v>8</v>
      </c>
      <c r="O45" s="141" t="str">
        <f t="shared" si="0"/>
        <v>CY 2022 +1:</v>
      </c>
      <c r="P45" s="141">
        <f>R15</f>
        <v>649</v>
      </c>
      <c r="Q45" s="96" t="s">
        <v>10</v>
      </c>
      <c r="R45" s="141" t="str">
        <f>"( " &amp; F13 &amp; " + " &amp; F14 &amp; " ) - ( " &amp;E23 &amp; " + " &amp; E24 &amp; " )"</f>
        <v>( 709 + 649 ) - ( 561 + 148 )</v>
      </c>
      <c r="S45" s="141"/>
      <c r="T45" s="141"/>
      <c r="U45" s="141"/>
      <c r="V45" s="141"/>
      <c r="W45" s="141"/>
      <c r="X45" s="141"/>
      <c r="Y45" s="141"/>
      <c r="Z45" s="141"/>
      <c r="AA45" s="141"/>
      <c r="AB45" s="8" t="s">
        <v>8</v>
      </c>
      <c r="AU45"/>
      <c r="AV45"/>
      <c r="AW45"/>
      <c r="AX45"/>
    </row>
    <row r="46" spans="3:50" ht="15" customHeight="1" x14ac:dyDescent="0.25"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98" t="s">
        <v>8</v>
      </c>
      <c r="O46" s="143" t="str">
        <f t="shared" si="0"/>
        <v>CY 2022 +2:</v>
      </c>
      <c r="P46" s="171">
        <f>R16</f>
        <v>599</v>
      </c>
      <c r="Q46" s="179" t="s">
        <v>10</v>
      </c>
      <c r="R46" s="143" t="str">
        <f>"( " &amp; G13 &amp; " + " &amp; G14 &amp; " ) - ( " &amp; E23 &amp; " + " &amp; E24 &amp; " )"</f>
        <v>( 653 + 655 ) - ( 561 + 148 )</v>
      </c>
      <c r="S46" s="143"/>
      <c r="T46" s="143"/>
      <c r="U46" s="143"/>
      <c r="V46" s="143"/>
      <c r="W46" s="141"/>
      <c r="X46" s="141"/>
      <c r="Y46" s="141"/>
      <c r="Z46" s="141"/>
      <c r="AA46" s="141"/>
      <c r="AB46" s="8" t="s">
        <v>8</v>
      </c>
      <c r="AU46"/>
      <c r="AV46"/>
      <c r="AW46"/>
      <c r="AX46"/>
    </row>
    <row r="47" spans="3:50" ht="15" customHeight="1" x14ac:dyDescent="0.25"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98" t="s">
        <v>8</v>
      </c>
      <c r="O47" s="141" t="str">
        <f t="shared" si="0"/>
        <v>CY 2023 +1:</v>
      </c>
      <c r="P47" s="31">
        <f>S15</f>
        <v>677</v>
      </c>
      <c r="Q47" s="96" t="s">
        <v>10</v>
      </c>
      <c r="R47" s="141" t="str">
        <f>"( " &amp; G13 &amp; " + " &amp; G14 &amp; " + " &amp; G15 &amp; " ) - (" &amp;F23 &amp; " + " &amp; F24 &amp; " + " &amp; F25 &amp; " )"</f>
        <v>( 653 + 655 + 797 ) - (823 + 375 + 230 )</v>
      </c>
      <c r="S47" s="141"/>
      <c r="T47" s="141"/>
      <c r="U47" s="141"/>
      <c r="V47" s="141"/>
      <c r="W47" s="141"/>
      <c r="X47" s="141"/>
      <c r="Y47" s="141"/>
      <c r="Z47" s="141"/>
      <c r="AA47" s="141"/>
      <c r="AB47" s="8" t="s">
        <v>8</v>
      </c>
      <c r="AU47"/>
      <c r="AV47"/>
      <c r="AW47"/>
      <c r="AX47"/>
    </row>
    <row r="48" spans="3:50" ht="15" customHeight="1" x14ac:dyDescent="0.25"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98" t="s">
        <v>8</v>
      </c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8" t="s">
        <v>8</v>
      </c>
      <c r="AU48"/>
      <c r="AV48"/>
      <c r="AW48"/>
      <c r="AX48"/>
    </row>
    <row r="49" spans="1:50" ht="15" customHeight="1" x14ac:dyDescent="0.25">
      <c r="A49" s="9"/>
      <c r="B49" s="9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98" t="s">
        <v>8</v>
      </c>
      <c r="O49" s="174" t="s">
        <v>205</v>
      </c>
      <c r="P49" s="141"/>
      <c r="Q49" s="141"/>
      <c r="R49" s="141"/>
      <c r="S49" s="141"/>
      <c r="T49" s="141" t="s">
        <v>206</v>
      </c>
      <c r="U49" s="141"/>
      <c r="V49" s="141"/>
      <c r="W49" s="141"/>
      <c r="X49" s="141"/>
      <c r="Y49" s="141"/>
      <c r="Z49" s="141"/>
      <c r="AA49" s="141"/>
      <c r="AB49" s="8" t="s">
        <v>8</v>
      </c>
      <c r="AU49"/>
      <c r="AV49"/>
      <c r="AW49"/>
      <c r="AX49"/>
    </row>
    <row r="50" spans="1:50" ht="15" customHeight="1" x14ac:dyDescent="0.25"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98" t="s">
        <v>8</v>
      </c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8" t="s">
        <v>8</v>
      </c>
      <c r="AU50"/>
      <c r="AV50"/>
      <c r="AW50"/>
      <c r="AX50"/>
    </row>
    <row r="51" spans="1:50" ht="15" customHeight="1" x14ac:dyDescent="0.25"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98" t="s">
        <v>8</v>
      </c>
      <c r="O51" s="141" t="str">
        <f>O26</f>
        <v>CY 2021:</v>
      </c>
      <c r="P51" s="141">
        <f>Q20</f>
        <v>-151</v>
      </c>
      <c r="Q51" s="96" t="s">
        <v>10</v>
      </c>
      <c r="R51" s="182">
        <f>Q17</f>
        <v>307</v>
      </c>
      <c r="S51" s="96" t="s">
        <v>22</v>
      </c>
      <c r="T51" s="175">
        <f>Q7</f>
        <v>458</v>
      </c>
      <c r="U51" s="141"/>
      <c r="V51" s="141"/>
      <c r="W51" s="141"/>
      <c r="X51" s="141"/>
      <c r="Y51" s="141"/>
      <c r="Z51" s="141"/>
      <c r="AA51" s="141"/>
      <c r="AB51" s="8" t="s">
        <v>8</v>
      </c>
      <c r="AU51"/>
      <c r="AV51"/>
      <c r="AW51"/>
      <c r="AX51"/>
    </row>
    <row r="52" spans="1:50" ht="15" customHeight="1" x14ac:dyDescent="0.25"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98" t="s">
        <v>8</v>
      </c>
      <c r="O52" s="141" t="str">
        <f>O27</f>
        <v>CY 2022:</v>
      </c>
      <c r="P52" s="141">
        <f>R20</f>
        <v>-90</v>
      </c>
      <c r="Q52" s="96" t="s">
        <v>10</v>
      </c>
      <c r="R52" s="182">
        <f>R16</f>
        <v>599</v>
      </c>
      <c r="S52" s="96" t="s">
        <v>22</v>
      </c>
      <c r="T52" s="175">
        <f>R7</f>
        <v>689</v>
      </c>
      <c r="U52" s="141"/>
      <c r="V52" s="141"/>
      <c r="W52" s="141"/>
      <c r="X52" s="141"/>
      <c r="Y52" s="141"/>
      <c r="Z52" s="141"/>
      <c r="AA52" s="141"/>
      <c r="AB52" s="8" t="s">
        <v>8</v>
      </c>
      <c r="AU52"/>
      <c r="AV52"/>
      <c r="AW52"/>
      <c r="AX52"/>
    </row>
    <row r="53" spans="1:50" ht="15" customHeight="1" x14ac:dyDescent="0.25"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98" t="s">
        <v>8</v>
      </c>
      <c r="O53" s="141" t="str">
        <f>O28</f>
        <v>CY 2023:</v>
      </c>
      <c r="P53" s="141">
        <f>S20</f>
        <v>-129</v>
      </c>
      <c r="Q53" s="96" t="s">
        <v>10</v>
      </c>
      <c r="R53" s="182">
        <f>S15</f>
        <v>677</v>
      </c>
      <c r="S53" s="96" t="s">
        <v>22</v>
      </c>
      <c r="T53" s="175">
        <f>S7</f>
        <v>806</v>
      </c>
      <c r="U53" s="141"/>
      <c r="V53" s="141"/>
      <c r="W53" s="141"/>
      <c r="X53" s="141"/>
      <c r="Y53" s="141"/>
      <c r="Z53" s="141"/>
      <c r="AA53" s="141"/>
      <c r="AB53" s="8" t="s">
        <v>8</v>
      </c>
      <c r="AU53"/>
      <c r="AV53"/>
      <c r="AW53"/>
      <c r="AX53"/>
    </row>
    <row r="54" spans="1:50" ht="15" customHeight="1" x14ac:dyDescent="0.25"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98" t="s">
        <v>8</v>
      </c>
      <c r="O54" s="141" t="str">
        <f>O29</f>
        <v>CY 2024:</v>
      </c>
      <c r="P54" s="183" t="s">
        <v>18</v>
      </c>
      <c r="Q54" s="96" t="s">
        <v>10</v>
      </c>
      <c r="R54" s="183" t="s">
        <v>18</v>
      </c>
      <c r="S54" s="96" t="s">
        <v>22</v>
      </c>
      <c r="T54" s="175">
        <f>T7</f>
        <v>434</v>
      </c>
      <c r="U54" s="92" t="s">
        <v>207</v>
      </c>
      <c r="V54" s="58" t="s">
        <v>208</v>
      </c>
      <c r="W54" s="141"/>
      <c r="X54" s="141"/>
      <c r="Y54" s="141"/>
      <c r="Z54" s="141"/>
      <c r="AA54" s="141"/>
      <c r="AB54" s="8" t="s">
        <v>8</v>
      </c>
      <c r="AU54"/>
      <c r="AV54"/>
      <c r="AW54"/>
      <c r="AX54"/>
    </row>
    <row r="55" spans="1:50" ht="15" customHeight="1" x14ac:dyDescent="0.25"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98" t="s">
        <v>8</v>
      </c>
      <c r="O55" s="141"/>
      <c r="P55" s="141"/>
      <c r="Q55" s="141"/>
      <c r="R55" s="141"/>
      <c r="S55" s="141"/>
      <c r="T55" s="141"/>
      <c r="U55" s="60"/>
      <c r="V55" s="58" t="s">
        <v>209</v>
      </c>
      <c r="W55" s="141"/>
      <c r="X55" s="141"/>
      <c r="Y55" s="141"/>
      <c r="Z55" s="141"/>
      <c r="AA55" s="141"/>
      <c r="AB55" s="8" t="s">
        <v>8</v>
      </c>
      <c r="AU55"/>
      <c r="AV55"/>
      <c r="AW55"/>
      <c r="AX55"/>
    </row>
    <row r="56" spans="1:50" ht="15" customHeight="1" x14ac:dyDescent="0.25"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98" t="s">
        <v>8</v>
      </c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8" t="s">
        <v>8</v>
      </c>
      <c r="AU56"/>
      <c r="AV56"/>
      <c r="AW56"/>
      <c r="AX56"/>
    </row>
    <row r="57" spans="1:50" ht="15" customHeight="1" x14ac:dyDescent="0.25"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98" t="s">
        <v>8</v>
      </c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8" t="s">
        <v>8</v>
      </c>
      <c r="AU57"/>
      <c r="AV57"/>
      <c r="AW57"/>
      <c r="AX57"/>
    </row>
    <row r="58" spans="1:50" ht="15" customHeight="1" x14ac:dyDescent="0.25"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98" t="s">
        <v>8</v>
      </c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8" t="s">
        <v>8</v>
      </c>
      <c r="AU58"/>
      <c r="AV58"/>
      <c r="AW58"/>
      <c r="AX58"/>
    </row>
    <row r="59" spans="1:50" ht="15" customHeight="1" x14ac:dyDescent="0.25"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98" t="s">
        <v>8</v>
      </c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8" t="s">
        <v>8</v>
      </c>
      <c r="AU59"/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28" ht="15" customHeight="1" x14ac:dyDescent="0.25">
      <c r="A1" s="5" t="s">
        <v>3</v>
      </c>
      <c r="C1" t="s">
        <v>44</v>
      </c>
      <c r="D1" s="21"/>
      <c r="M1" s="14" t="s">
        <v>7</v>
      </c>
      <c r="N1" s="22" t="s">
        <v>8</v>
      </c>
      <c r="O1" s="24"/>
      <c r="AB1" s="8" t="s">
        <v>8</v>
      </c>
    </row>
    <row r="2" spans="1:28" ht="15" customHeight="1" x14ac:dyDescent="0.25">
      <c r="A2" s="5" t="s">
        <v>4</v>
      </c>
      <c r="C2" s="6" t="s">
        <v>210</v>
      </c>
      <c r="N2" s="22" t="s">
        <v>8</v>
      </c>
      <c r="O2" s="184" t="s">
        <v>145</v>
      </c>
      <c r="P2" s="185" t="s">
        <v>211</v>
      </c>
      <c r="Q2" s="185"/>
      <c r="R2" s="185"/>
      <c r="S2" s="185"/>
      <c r="T2" s="185"/>
      <c r="U2" s="185"/>
      <c r="V2" s="185"/>
      <c r="W2" s="185"/>
      <c r="X2" s="185"/>
      <c r="Y2" s="186"/>
      <c r="AB2" s="8" t="s">
        <v>8</v>
      </c>
    </row>
    <row r="3" spans="1:28" ht="15" customHeight="1" x14ac:dyDescent="0.25">
      <c r="A3" s="5" t="s">
        <v>5</v>
      </c>
      <c r="C3" s="6" t="s">
        <v>212</v>
      </c>
      <c r="N3" s="22" t="s">
        <v>8</v>
      </c>
      <c r="Y3" s="7"/>
      <c r="AB3" s="8" t="s">
        <v>8</v>
      </c>
    </row>
    <row r="4" spans="1:28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18" t="s">
        <v>213</v>
      </c>
      <c r="P4" s="7"/>
      <c r="Q4" s="7" t="s">
        <v>214</v>
      </c>
      <c r="R4" s="7"/>
      <c r="S4" s="7"/>
      <c r="T4" s="7"/>
      <c r="U4" s="7"/>
      <c r="V4" s="7"/>
      <c r="W4" s="7"/>
      <c r="X4" s="7"/>
      <c r="Y4" s="7"/>
      <c r="AB4" s="8" t="s">
        <v>8</v>
      </c>
    </row>
    <row r="5" spans="1:28" ht="15" customHeight="1" x14ac:dyDescent="0.25">
      <c r="A5" s="18" t="s">
        <v>6</v>
      </c>
      <c r="C5" s="67" t="s">
        <v>215</v>
      </c>
      <c r="D5" s="78"/>
      <c r="E5" s="78"/>
      <c r="F5" s="79"/>
      <c r="G5" s="79"/>
      <c r="H5" s="7"/>
      <c r="K5" s="9"/>
      <c r="L5" s="9"/>
      <c r="M5" s="9"/>
      <c r="N5" s="8" t="s">
        <v>8</v>
      </c>
      <c r="O5" s="7"/>
      <c r="P5" s="7"/>
      <c r="Q5" s="26" t="s">
        <v>216</v>
      </c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8</v>
      </c>
    </row>
    <row r="6" spans="1:28" ht="15" customHeight="1" x14ac:dyDescent="0.25">
      <c r="A6" s="23"/>
      <c r="C6" s="70" t="s">
        <v>217</v>
      </c>
      <c r="D6" s="42"/>
      <c r="E6" s="42"/>
      <c r="F6" s="54"/>
      <c r="G6" s="41">
        <v>400</v>
      </c>
      <c r="H6" s="7"/>
      <c r="K6" s="68"/>
      <c r="L6" s="9"/>
      <c r="M6" s="9"/>
      <c r="N6" s="8" t="s">
        <v>8</v>
      </c>
      <c r="O6" s="7"/>
      <c r="P6" s="26"/>
      <c r="Q6" s="26" t="s">
        <v>218</v>
      </c>
      <c r="R6" s="7"/>
      <c r="S6" s="7"/>
      <c r="T6" s="7"/>
      <c r="U6" s="7"/>
      <c r="V6" s="7"/>
      <c r="W6" s="7"/>
      <c r="X6" s="7"/>
      <c r="Y6" s="7"/>
      <c r="Z6" s="7"/>
      <c r="AA6" s="7"/>
      <c r="AB6" s="8" t="s">
        <v>8</v>
      </c>
    </row>
    <row r="7" spans="1:28" ht="15" customHeight="1" x14ac:dyDescent="0.25">
      <c r="C7" s="70" t="s">
        <v>219</v>
      </c>
      <c r="D7" s="42"/>
      <c r="E7" s="42"/>
      <c r="F7" s="54"/>
      <c r="G7" s="41">
        <v>430</v>
      </c>
      <c r="H7" s="7"/>
      <c r="K7" s="68"/>
      <c r="L7" s="9"/>
      <c r="M7" s="9"/>
      <c r="N7" s="8" t="s">
        <v>8</v>
      </c>
      <c r="O7" s="7"/>
      <c r="P7" s="26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</row>
    <row r="8" spans="1:28" ht="15" customHeight="1" x14ac:dyDescent="0.25">
      <c r="A8" s="18"/>
      <c r="B8" s="9"/>
      <c r="C8" s="70" t="s">
        <v>220</v>
      </c>
      <c r="D8" s="42"/>
      <c r="E8" s="42"/>
      <c r="F8" s="54"/>
      <c r="G8" s="41">
        <v>90</v>
      </c>
      <c r="H8" s="7"/>
      <c r="K8" s="68"/>
      <c r="L8" s="9"/>
      <c r="M8" s="9"/>
      <c r="N8" s="8" t="s">
        <v>8</v>
      </c>
      <c r="O8" s="18" t="s">
        <v>221</v>
      </c>
      <c r="P8" s="7"/>
      <c r="Q8" s="187" t="s">
        <v>222</v>
      </c>
      <c r="R8" s="187"/>
      <c r="S8" s="8" t="s">
        <v>10</v>
      </c>
      <c r="T8" s="187" t="s">
        <v>223</v>
      </c>
      <c r="U8" s="187"/>
      <c r="V8" s="8" t="s">
        <v>11</v>
      </c>
      <c r="W8" s="187" t="s">
        <v>224</v>
      </c>
      <c r="X8" s="187"/>
      <c r="Y8" s="7"/>
      <c r="Z8" s="7"/>
      <c r="AA8" s="7"/>
      <c r="AB8" s="8" t="s">
        <v>8</v>
      </c>
    </row>
    <row r="9" spans="1:28" ht="15" customHeight="1" x14ac:dyDescent="0.25">
      <c r="A9" s="9"/>
      <c r="B9" s="9"/>
      <c r="C9" s="57" t="s">
        <v>225</v>
      </c>
      <c r="D9" s="44"/>
      <c r="E9" s="44"/>
      <c r="F9" s="56"/>
      <c r="G9" s="43">
        <v>41</v>
      </c>
      <c r="H9" s="7"/>
      <c r="K9" s="68"/>
      <c r="L9" s="9"/>
      <c r="M9" s="9"/>
      <c r="N9" s="8" t="s">
        <v>8</v>
      </c>
      <c r="O9" s="7"/>
      <c r="P9" s="7"/>
      <c r="Q9" s="7"/>
      <c r="R9" s="7"/>
      <c r="S9" s="8" t="s">
        <v>10</v>
      </c>
      <c r="T9" s="188">
        <f>F19</f>
        <v>0.02</v>
      </c>
      <c r="U9" s="187"/>
      <c r="V9" s="8" t="s">
        <v>11</v>
      </c>
      <c r="W9" s="188">
        <f>F20</f>
        <v>0.01</v>
      </c>
      <c r="X9" s="187"/>
      <c r="Y9" s="7"/>
      <c r="Z9" s="7"/>
      <c r="AA9" s="7"/>
      <c r="AB9" s="8" t="s">
        <v>8</v>
      </c>
    </row>
    <row r="10" spans="1:28" ht="15" customHeight="1" x14ac:dyDescent="0.25">
      <c r="A10" s="9"/>
      <c r="B10" s="9"/>
      <c r="C10" s="7"/>
      <c r="D10" s="7"/>
      <c r="E10" s="7"/>
      <c r="F10" s="7"/>
      <c r="G10" s="7"/>
      <c r="H10" s="7"/>
      <c r="K10" s="68"/>
      <c r="L10" s="9"/>
      <c r="M10" s="9"/>
      <c r="N10" s="8" t="s">
        <v>8</v>
      </c>
      <c r="O10" s="7"/>
      <c r="Q10" s="7"/>
      <c r="R10" s="7"/>
      <c r="S10" s="8" t="s">
        <v>10</v>
      </c>
      <c r="T10" s="189">
        <f>T9+W9</f>
        <v>0.03</v>
      </c>
      <c r="U10" s="7"/>
      <c r="V10" s="7"/>
      <c r="W10" s="7"/>
      <c r="X10" s="7"/>
      <c r="Y10" s="7"/>
      <c r="Z10" s="7"/>
      <c r="AA10" s="7"/>
      <c r="AB10" s="8" t="s">
        <v>8</v>
      </c>
    </row>
    <row r="11" spans="1:28" ht="15" customHeight="1" x14ac:dyDescent="0.25">
      <c r="A11" s="9"/>
      <c r="B11" s="9"/>
      <c r="C11" s="67" t="s">
        <v>214</v>
      </c>
      <c r="D11" s="78"/>
      <c r="E11" s="78"/>
      <c r="F11" s="79"/>
      <c r="G11" s="190"/>
      <c r="H11" s="7"/>
      <c r="K11" s="68"/>
      <c r="L11" s="9"/>
      <c r="M11" s="9"/>
      <c r="N11" s="8" t="s">
        <v>8</v>
      </c>
      <c r="Y11" s="7"/>
      <c r="Z11" s="7"/>
      <c r="AA11" s="7"/>
      <c r="AB11" s="8" t="s">
        <v>8</v>
      </c>
    </row>
    <row r="12" spans="1:28" ht="15" customHeight="1" x14ac:dyDescent="0.25">
      <c r="A12" s="9"/>
      <c r="B12" s="9"/>
      <c r="C12" s="70" t="s">
        <v>226</v>
      </c>
      <c r="D12" s="191" t="s">
        <v>227</v>
      </c>
      <c r="E12" s="42"/>
      <c r="F12" s="54"/>
      <c r="G12" s="41">
        <v>160</v>
      </c>
      <c r="H12" s="7"/>
      <c r="K12" s="68"/>
      <c r="L12" s="9"/>
      <c r="M12" s="9"/>
      <c r="N12" s="8" t="s">
        <v>8</v>
      </c>
      <c r="O12" s="18" t="s">
        <v>228</v>
      </c>
      <c r="P12" s="7"/>
      <c r="Q12" s="6" t="s">
        <v>229</v>
      </c>
      <c r="S12" s="7"/>
      <c r="T12" s="7"/>
      <c r="U12" s="7"/>
      <c r="V12" s="38" t="s">
        <v>230</v>
      </c>
      <c r="W12" s="36">
        <f>SUM(G12:G15)</f>
        <v>270</v>
      </c>
      <c r="Y12" s="7"/>
      <c r="Z12" s="7"/>
      <c r="AA12" s="7"/>
      <c r="AB12" s="8" t="s">
        <v>8</v>
      </c>
    </row>
    <row r="13" spans="1:28" ht="15" customHeight="1" x14ac:dyDescent="0.25">
      <c r="A13" s="9"/>
      <c r="B13" s="9"/>
      <c r="C13" s="70" t="s">
        <v>231</v>
      </c>
      <c r="D13" s="191" t="s">
        <v>227</v>
      </c>
      <c r="E13" s="42"/>
      <c r="F13" s="54"/>
      <c r="G13" s="41">
        <v>90</v>
      </c>
      <c r="H13" s="7"/>
      <c r="K13" s="68"/>
      <c r="L13" s="9"/>
      <c r="M13" s="9"/>
      <c r="N13" s="8" t="s">
        <v>8</v>
      </c>
      <c r="O13" s="7"/>
      <c r="P13" s="7"/>
      <c r="S13" s="7"/>
      <c r="T13" s="7"/>
      <c r="U13" s="7"/>
      <c r="V13" s="30" t="s">
        <v>232</v>
      </c>
      <c r="W13" s="54">
        <f>SUM(G13:G15)</f>
        <v>110</v>
      </c>
      <c r="Y13" s="7"/>
      <c r="Z13" s="7"/>
      <c r="AA13" s="7"/>
      <c r="AB13" s="8" t="s">
        <v>8</v>
      </c>
    </row>
    <row r="14" spans="1:28" ht="15" customHeight="1" x14ac:dyDescent="0.25">
      <c r="A14" s="9"/>
      <c r="B14" s="9"/>
      <c r="C14" s="70" t="s">
        <v>233</v>
      </c>
      <c r="D14" s="191" t="s">
        <v>227</v>
      </c>
      <c r="E14" s="42"/>
      <c r="F14" s="54"/>
      <c r="G14" s="41">
        <v>20</v>
      </c>
      <c r="H14" s="7"/>
      <c r="K14" s="68"/>
      <c r="L14" s="9"/>
      <c r="M14" s="9"/>
      <c r="N14" s="8" t="s">
        <v>8</v>
      </c>
      <c r="O14" s="7"/>
      <c r="Q14" s="6" t="s">
        <v>234</v>
      </c>
      <c r="T14" s="7"/>
      <c r="U14" s="7"/>
      <c r="V14" s="30" t="s">
        <v>235</v>
      </c>
      <c r="W14" s="54">
        <f>SUM(G14:G15)</f>
        <v>20</v>
      </c>
      <c r="Y14" s="7"/>
      <c r="Z14" s="7"/>
      <c r="AA14" s="7"/>
      <c r="AB14" s="8" t="s">
        <v>8</v>
      </c>
    </row>
    <row r="15" spans="1:28" ht="15" customHeight="1" x14ac:dyDescent="0.25">
      <c r="C15" s="57" t="s">
        <v>236</v>
      </c>
      <c r="D15" s="192" t="s">
        <v>227</v>
      </c>
      <c r="E15" s="44"/>
      <c r="F15" s="56"/>
      <c r="G15" s="43">
        <v>0</v>
      </c>
      <c r="H15" s="7"/>
      <c r="K15" s="68"/>
      <c r="L15" s="9"/>
      <c r="M15" s="9"/>
      <c r="N15" s="8" t="s">
        <v>8</v>
      </c>
      <c r="O15" s="7"/>
      <c r="Q15" s="6" t="s">
        <v>237</v>
      </c>
      <c r="T15" s="7"/>
      <c r="U15" s="7"/>
      <c r="V15" s="40" t="s">
        <v>238</v>
      </c>
      <c r="W15" s="56">
        <f>SUM(G15:G15)</f>
        <v>0</v>
      </c>
      <c r="Y15" s="7"/>
      <c r="Z15" s="7"/>
      <c r="AA15" s="7"/>
      <c r="AB15" s="8" t="s">
        <v>8</v>
      </c>
    </row>
    <row r="16" spans="1:28" ht="15" customHeight="1" x14ac:dyDescent="0.25">
      <c r="C16" s="7"/>
      <c r="D16" s="7"/>
      <c r="E16" s="7"/>
      <c r="F16" s="7"/>
      <c r="G16" s="7"/>
      <c r="H16" s="7"/>
      <c r="K16" s="9"/>
      <c r="L16" s="9"/>
      <c r="M16" s="9"/>
      <c r="N16" s="8" t="s">
        <v>8</v>
      </c>
      <c r="O16" s="7"/>
      <c r="X16" s="7"/>
      <c r="Y16" s="7"/>
      <c r="Z16" s="7"/>
      <c r="AA16" s="7"/>
      <c r="AB16" s="8" t="s">
        <v>8</v>
      </c>
    </row>
    <row r="17" spans="1:28" ht="15" customHeight="1" x14ac:dyDescent="0.25">
      <c r="C17" s="67" t="s">
        <v>239</v>
      </c>
      <c r="D17" s="15"/>
      <c r="E17" s="19"/>
      <c r="F17" s="79"/>
      <c r="G17" s="7"/>
      <c r="H17" s="7"/>
      <c r="K17" s="9"/>
      <c r="L17" s="9"/>
      <c r="M17" s="9"/>
      <c r="N17" s="8" t="s">
        <v>8</v>
      </c>
      <c r="P17" s="6" t="s">
        <v>240</v>
      </c>
      <c r="X17" s="7"/>
      <c r="Y17" s="7"/>
      <c r="Z17" s="7"/>
      <c r="AA17" s="7"/>
      <c r="AB17" s="8" t="s">
        <v>8</v>
      </c>
    </row>
    <row r="18" spans="1:28" ht="15" customHeight="1" x14ac:dyDescent="0.25">
      <c r="C18" s="70" t="s">
        <v>241</v>
      </c>
      <c r="D18" s="34"/>
      <c r="E18" s="35"/>
      <c r="F18" s="193">
        <v>0.12</v>
      </c>
      <c r="G18" s="16"/>
      <c r="H18" s="7"/>
      <c r="K18" s="9"/>
      <c r="L18" s="9"/>
      <c r="M18" s="9"/>
      <c r="N18" s="8" t="s">
        <v>8</v>
      </c>
      <c r="Y18" s="7"/>
      <c r="Z18" s="7"/>
      <c r="AA18" s="7"/>
      <c r="AB18" s="8" t="s">
        <v>8</v>
      </c>
    </row>
    <row r="19" spans="1:28" ht="15" customHeight="1" x14ac:dyDescent="0.35">
      <c r="C19" s="70" t="s">
        <v>223</v>
      </c>
      <c r="D19" s="42"/>
      <c r="E19" s="54"/>
      <c r="F19" s="193">
        <v>0.02</v>
      </c>
      <c r="G19" s="16"/>
      <c r="H19" s="7"/>
      <c r="K19" s="9"/>
      <c r="L19" s="9"/>
      <c r="M19" s="9"/>
      <c r="N19" s="8" t="s">
        <v>8</v>
      </c>
      <c r="P19" s="22" t="s">
        <v>242</v>
      </c>
      <c r="Q19" s="8" t="s">
        <v>10</v>
      </c>
      <c r="R19" s="50">
        <f>G27</f>
        <v>0.5</v>
      </c>
      <c r="S19" s="8" t="s">
        <v>16</v>
      </c>
      <c r="T19" s="8">
        <f>W12</f>
        <v>270</v>
      </c>
      <c r="U19" s="8" t="s">
        <v>10</v>
      </c>
      <c r="V19" s="22">
        <f>R19*T19</f>
        <v>135</v>
      </c>
      <c r="Y19" s="7"/>
      <c r="Z19" s="7"/>
      <c r="AA19" s="7"/>
      <c r="AB19" s="8" t="s">
        <v>8</v>
      </c>
    </row>
    <row r="20" spans="1:28" ht="15" customHeight="1" x14ac:dyDescent="0.35">
      <c r="C20" s="57" t="s">
        <v>224</v>
      </c>
      <c r="D20" s="44"/>
      <c r="E20" s="56"/>
      <c r="F20" s="194">
        <v>0.01</v>
      </c>
      <c r="G20" s="16"/>
      <c r="H20" s="7"/>
      <c r="K20" s="9"/>
      <c r="L20" s="9"/>
      <c r="M20" s="9"/>
      <c r="N20" s="8" t="s">
        <v>8</v>
      </c>
      <c r="P20" s="22" t="s">
        <v>243</v>
      </c>
      <c r="Q20" s="8" t="s">
        <v>10</v>
      </c>
      <c r="R20" s="50">
        <f>G27</f>
        <v>0.5</v>
      </c>
      <c r="S20" s="8" t="s">
        <v>16</v>
      </c>
      <c r="T20" s="8">
        <f>W13</f>
        <v>110</v>
      </c>
      <c r="U20" s="8" t="s">
        <v>10</v>
      </c>
      <c r="V20" s="22">
        <f>R20*T20</f>
        <v>55</v>
      </c>
      <c r="Y20" s="7"/>
      <c r="Z20" s="7"/>
      <c r="AA20" s="7"/>
      <c r="AB20" s="8" t="s">
        <v>8</v>
      </c>
    </row>
    <row r="21" spans="1:28" ht="15" customHeight="1" x14ac:dyDescent="0.35">
      <c r="D21" s="7"/>
      <c r="E21" s="7"/>
      <c r="F21" s="7"/>
      <c r="G21" s="7"/>
      <c r="H21" s="7"/>
      <c r="K21" s="9"/>
      <c r="L21" s="9"/>
      <c r="M21" s="9"/>
      <c r="N21" s="8" t="s">
        <v>8</v>
      </c>
      <c r="P21" s="22" t="s">
        <v>244</v>
      </c>
      <c r="Q21" s="8" t="s">
        <v>10</v>
      </c>
      <c r="R21" s="50">
        <f>G27</f>
        <v>0.5</v>
      </c>
      <c r="S21" s="8" t="s">
        <v>16</v>
      </c>
      <c r="T21" s="8">
        <f>W14</f>
        <v>20</v>
      </c>
      <c r="U21" s="8" t="s">
        <v>10</v>
      </c>
      <c r="V21" s="22">
        <f>R21*T21</f>
        <v>10</v>
      </c>
      <c r="W21" s="7"/>
      <c r="X21" s="7"/>
      <c r="Y21" s="7"/>
      <c r="Z21" s="7"/>
      <c r="AA21" s="7"/>
      <c r="AB21" s="8" t="s">
        <v>8</v>
      </c>
    </row>
    <row r="22" spans="1:28" ht="15" customHeight="1" x14ac:dyDescent="0.35">
      <c r="C22" s="18" t="s">
        <v>245</v>
      </c>
      <c r="D22" s="7"/>
      <c r="E22" s="7"/>
      <c r="F22" s="7"/>
      <c r="G22" s="7"/>
      <c r="H22" s="7"/>
      <c r="K22" s="9"/>
      <c r="L22" s="9"/>
      <c r="M22" s="9"/>
      <c r="N22" s="8" t="s">
        <v>8</v>
      </c>
      <c r="P22" s="22" t="s">
        <v>246</v>
      </c>
      <c r="Q22" s="8" t="s">
        <v>10</v>
      </c>
      <c r="R22" s="50">
        <f>G27</f>
        <v>0.5</v>
      </c>
      <c r="S22" s="8" t="s">
        <v>16</v>
      </c>
      <c r="T22" s="8">
        <f>W15</f>
        <v>0</v>
      </c>
      <c r="U22" s="8" t="s">
        <v>10</v>
      </c>
      <c r="V22" s="22">
        <f>R22*T22</f>
        <v>0</v>
      </c>
      <c r="W22" s="7"/>
      <c r="X22" s="7"/>
      <c r="Y22" s="7"/>
      <c r="Z22" s="7"/>
      <c r="AA22" s="7"/>
      <c r="AB22" s="8" t="s">
        <v>8</v>
      </c>
    </row>
    <row r="23" spans="1:28" ht="15" customHeight="1" x14ac:dyDescent="0.25">
      <c r="D23" s="7"/>
      <c r="E23" s="7"/>
      <c r="F23" s="7"/>
      <c r="G23" s="7"/>
      <c r="H23" s="7"/>
      <c r="K23" s="9"/>
      <c r="L23" s="9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</row>
    <row r="24" spans="1:28" ht="15" customHeight="1" x14ac:dyDescent="0.25">
      <c r="C24" s="7" t="s">
        <v>247</v>
      </c>
      <c r="D24" s="7"/>
      <c r="E24" s="7"/>
      <c r="F24" s="7"/>
      <c r="G24" s="7"/>
      <c r="H24" s="195" t="s">
        <v>248</v>
      </c>
      <c r="K24" s="9"/>
      <c r="L24" s="9"/>
      <c r="M24" s="9"/>
      <c r="N24" s="8" t="s">
        <v>8</v>
      </c>
      <c r="O24" s="7"/>
      <c r="P24" s="7" t="s">
        <v>249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</row>
    <row r="25" spans="1:28" ht="15" customHeight="1" x14ac:dyDescent="0.25">
      <c r="C25" s="7" t="s">
        <v>250</v>
      </c>
      <c r="D25" s="7"/>
      <c r="E25" s="7"/>
      <c r="F25" s="7"/>
      <c r="G25" s="7"/>
      <c r="H25" s="195" t="s">
        <v>251</v>
      </c>
      <c r="K25" s="9"/>
      <c r="L25" s="9"/>
      <c r="M25" s="9"/>
      <c r="N25" s="8" t="s">
        <v>8</v>
      </c>
      <c r="O25" s="7"/>
      <c r="P25" s="58" t="s">
        <v>252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</row>
    <row r="26" spans="1:28" ht="15" customHeight="1" x14ac:dyDescent="0.25">
      <c r="C26" s="7"/>
      <c r="D26" s="7"/>
      <c r="E26" s="7"/>
      <c r="F26" s="7"/>
      <c r="G26" s="7"/>
      <c r="H26" s="7"/>
      <c r="K26" s="9"/>
      <c r="L26" s="9"/>
      <c r="M26" s="9"/>
      <c r="N26" s="8" t="s">
        <v>8</v>
      </c>
      <c r="O26" s="7"/>
      <c r="X26" s="7"/>
      <c r="Y26" s="7"/>
      <c r="Z26" s="7"/>
      <c r="AA26" s="7"/>
      <c r="AB26" s="8" t="s">
        <v>8</v>
      </c>
    </row>
    <row r="27" spans="1:28" ht="15" customHeight="1" x14ac:dyDescent="0.35">
      <c r="C27" s="7" t="s">
        <v>253</v>
      </c>
      <c r="D27" s="7"/>
      <c r="E27" s="7"/>
      <c r="F27" s="7"/>
      <c r="G27" s="196">
        <v>0.5</v>
      </c>
      <c r="H27" s="7"/>
      <c r="K27" s="9"/>
      <c r="L27" s="9"/>
      <c r="M27" s="9"/>
      <c r="N27" s="8" t="s">
        <v>8</v>
      </c>
      <c r="O27" s="7"/>
      <c r="P27" s="187" t="s">
        <v>254</v>
      </c>
      <c r="Q27" s="187"/>
      <c r="R27" s="32" t="s">
        <v>21</v>
      </c>
      <c r="S27" s="197" t="str">
        <f>"( " &amp; 1+T10 &amp; " ) ^ 1"</f>
        <v>( 1.03 ) ^ 1</v>
      </c>
      <c r="T27" s="187"/>
      <c r="U27" s="32" t="s">
        <v>10</v>
      </c>
      <c r="V27" s="55">
        <f>AVERAGE(V19,V20)/(1+T10)^1</f>
        <v>92.233009708737868</v>
      </c>
      <c r="W27" s="7"/>
      <c r="X27" s="7"/>
      <c r="Y27" s="7"/>
      <c r="Z27" s="7"/>
      <c r="AA27" s="7"/>
      <c r="AB27" s="8" t="s">
        <v>8</v>
      </c>
    </row>
    <row r="28" spans="1:28" ht="15" customHeight="1" x14ac:dyDescent="0.35">
      <c r="C28" s="198" t="s">
        <v>255</v>
      </c>
      <c r="D28" s="7"/>
      <c r="E28" s="7"/>
      <c r="F28" s="7"/>
      <c r="G28" s="7"/>
      <c r="H28" s="7"/>
      <c r="K28" s="9"/>
      <c r="L28" s="9"/>
      <c r="M28" s="9"/>
      <c r="N28" s="8" t="s">
        <v>8</v>
      </c>
      <c r="O28" s="7"/>
      <c r="P28" s="187" t="s">
        <v>256</v>
      </c>
      <c r="Q28" s="187"/>
      <c r="R28" s="32" t="s">
        <v>21</v>
      </c>
      <c r="S28" s="197" t="str">
        <f>"( " &amp; 1+T10 &amp; " ) ^ 2"</f>
        <v>( 1.03 ) ^ 2</v>
      </c>
      <c r="T28" s="187"/>
      <c r="U28" s="32" t="s">
        <v>10</v>
      </c>
      <c r="V28" s="55">
        <f>AVERAGE(V20,V21)/(1+T10)^2</f>
        <v>30.634367046847018</v>
      </c>
      <c r="W28" s="7"/>
      <c r="X28" s="7"/>
      <c r="Y28" s="7"/>
      <c r="Z28" s="7"/>
      <c r="AA28" s="7"/>
      <c r="AB28" s="8" t="s">
        <v>8</v>
      </c>
    </row>
    <row r="29" spans="1:28" ht="15" customHeight="1" x14ac:dyDescent="0.35">
      <c r="C29" s="26" t="s">
        <v>257</v>
      </c>
      <c r="D29" s="7"/>
      <c r="E29" s="7"/>
      <c r="F29" s="7"/>
      <c r="G29" s="7"/>
      <c r="H29" s="7"/>
      <c r="K29" s="9"/>
      <c r="L29" s="9"/>
      <c r="M29" s="9"/>
      <c r="N29" s="8" t="s">
        <v>8</v>
      </c>
      <c r="O29" s="7"/>
      <c r="P29" s="187" t="s">
        <v>258</v>
      </c>
      <c r="Q29" s="187"/>
      <c r="R29" s="32" t="s">
        <v>21</v>
      </c>
      <c r="S29" s="197" t="str">
        <f>"( " &amp; 1+T10 &amp; " ) ^ 3"</f>
        <v>( 1.03 ) ^ 3</v>
      </c>
      <c r="T29" s="187"/>
      <c r="U29" s="32" t="s">
        <v>10</v>
      </c>
      <c r="V29" s="55">
        <f>AVERAGE(V21,V22)/(1+T10)^3</f>
        <v>4.5757082967657983</v>
      </c>
      <c r="W29" s="7"/>
      <c r="X29" s="7"/>
      <c r="Y29" s="7"/>
      <c r="Z29" s="7"/>
      <c r="AA29" s="7"/>
      <c r="AB29" s="8" t="s">
        <v>8</v>
      </c>
    </row>
    <row r="30" spans="1:28" ht="15" customHeight="1" x14ac:dyDescent="0.3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/>
      <c r="P30" s="187" t="s">
        <v>259</v>
      </c>
      <c r="Q30" s="187"/>
      <c r="R30" s="32" t="s">
        <v>21</v>
      </c>
      <c r="S30" s="197" t="str">
        <f>"( " &amp; 1+T10 &amp; " ) ^ 4"</f>
        <v>( 1.03 ) ^ 4</v>
      </c>
      <c r="T30" s="187"/>
      <c r="U30" s="32" t="s">
        <v>10</v>
      </c>
      <c r="V30" s="55">
        <f>AVERAGE(V22,V23)/(1+T10)^4</f>
        <v>0</v>
      </c>
      <c r="W30" s="7"/>
      <c r="Y30" s="7"/>
      <c r="Z30" s="7"/>
      <c r="AA30" s="7"/>
      <c r="AB30" s="8" t="s">
        <v>8</v>
      </c>
    </row>
    <row r="31" spans="1:28" ht="15" customHeight="1" x14ac:dyDescent="0.25">
      <c r="A31" s="5" t="s">
        <v>9</v>
      </c>
      <c r="C31" s="7" t="s">
        <v>260</v>
      </c>
      <c r="D31" s="7"/>
      <c r="E31" s="7"/>
      <c r="F31" s="7"/>
      <c r="G31" s="7"/>
      <c r="H31" s="7"/>
      <c r="I31" s="7"/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199">
        <f>SUM(V27:V30)</f>
        <v>127.44308505235068</v>
      </c>
      <c r="W31" s="7"/>
      <c r="X31" s="7"/>
      <c r="Y31" s="7"/>
      <c r="Z31" s="7"/>
      <c r="AA31" s="7"/>
      <c r="AB31" s="8" t="s">
        <v>8</v>
      </c>
    </row>
    <row r="32" spans="1:28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  <c r="N32" s="8" t="s">
        <v>8</v>
      </c>
      <c r="O32" s="7"/>
      <c r="P32" s="7"/>
      <c r="Q32" s="7"/>
      <c r="R32" s="7"/>
      <c r="S32" s="7"/>
      <c r="T32" s="7"/>
      <c r="U32" s="8" t="s">
        <v>16</v>
      </c>
      <c r="V32" s="16">
        <f>F18-T10</f>
        <v>0.09</v>
      </c>
      <c r="W32" s="7" t="s">
        <v>261</v>
      </c>
      <c r="X32" s="7"/>
      <c r="Y32" s="7"/>
      <c r="Z32" s="7"/>
      <c r="AA32" s="7"/>
      <c r="AB32" s="8" t="s">
        <v>8</v>
      </c>
    </row>
    <row r="33" spans="1:28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200" t="s">
        <v>262</v>
      </c>
      <c r="V33" s="201">
        <f>V31*V32</f>
        <v>11.469877654711562</v>
      </c>
      <c r="W33" s="60"/>
      <c r="X33" s="7"/>
      <c r="Y33" s="7"/>
      <c r="Z33" s="7"/>
      <c r="AA33" s="7"/>
      <c r="AB33" s="8" t="s">
        <v>8</v>
      </c>
    </row>
    <row r="34" spans="1:28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AA34" s="7"/>
      <c r="AB34" s="8" t="s">
        <v>8</v>
      </c>
    </row>
    <row r="35" spans="1:28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184" t="s">
        <v>151</v>
      </c>
      <c r="P35" s="185" t="s">
        <v>263</v>
      </c>
      <c r="Q35" s="185"/>
      <c r="R35" s="185"/>
      <c r="S35" s="185"/>
      <c r="T35" s="185"/>
      <c r="U35" s="185"/>
      <c r="V35" s="185"/>
      <c r="W35" s="185"/>
      <c r="X35" s="185"/>
      <c r="Y35" s="186"/>
      <c r="AA35" s="7"/>
      <c r="AB35" s="8" t="s">
        <v>8</v>
      </c>
    </row>
    <row r="36" spans="1:28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58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</row>
    <row r="37" spans="1:28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202"/>
      <c r="P37" s="7" t="s">
        <v>264</v>
      </c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</row>
    <row r="38" spans="1:28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P38" s="6" t="s">
        <v>265</v>
      </c>
      <c r="Y38" s="7"/>
      <c r="Z38" s="7"/>
      <c r="AA38" s="7"/>
      <c r="AB38" s="8" t="s">
        <v>8</v>
      </c>
    </row>
    <row r="39" spans="1:28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P39" s="58" t="s">
        <v>266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</row>
    <row r="40" spans="1:28" ht="15" customHeight="1" x14ac:dyDescent="0.25">
      <c r="N40" s="8" t="s">
        <v>8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</row>
    <row r="41" spans="1:28" ht="15" customHeight="1" x14ac:dyDescent="0.25">
      <c r="N41" s="8" t="s">
        <v>8</v>
      </c>
      <c r="O41" s="7"/>
      <c r="P41" s="8">
        <f>G12</f>
        <v>160</v>
      </c>
      <c r="Q41" s="7"/>
      <c r="R41" s="32" t="s">
        <v>21</v>
      </c>
      <c r="S41" s="197" t="str">
        <f>"( " &amp; 1+T10 &amp; " ) ^ 0.5"</f>
        <v>( 1.03 ) ^ 0.5</v>
      </c>
      <c r="T41" s="187"/>
      <c r="U41" s="32" t="s">
        <v>10</v>
      </c>
      <c r="V41" s="55">
        <f>P41/(1+T10)^0.5</f>
        <v>157.6526845062869</v>
      </c>
      <c r="W41" s="7"/>
      <c r="X41" s="7"/>
      <c r="Y41" s="7"/>
      <c r="Z41" s="7"/>
      <c r="AA41" s="7"/>
      <c r="AB41" s="8" t="s">
        <v>8</v>
      </c>
    </row>
    <row r="42" spans="1:28" ht="15" customHeight="1" x14ac:dyDescent="0.25">
      <c r="N42" s="8" t="s">
        <v>8</v>
      </c>
      <c r="O42" s="7"/>
      <c r="P42" s="8">
        <f>G13</f>
        <v>90</v>
      </c>
      <c r="Q42" s="7"/>
      <c r="R42" s="32" t="s">
        <v>21</v>
      </c>
      <c r="S42" s="197" t="str">
        <f>"( " &amp; 1+T10 &amp; " ) ^ 1.5"</f>
        <v>( 1.03 ) ^ 1.5</v>
      </c>
      <c r="T42" s="187"/>
      <c r="U42" s="32" t="s">
        <v>10</v>
      </c>
      <c r="V42" s="55">
        <f>P42/(1+T10)^1.5</f>
        <v>86.096733043481919</v>
      </c>
      <c r="W42" s="7"/>
      <c r="X42" s="7"/>
      <c r="Y42" s="7"/>
      <c r="Z42" s="7"/>
      <c r="AA42" s="7"/>
      <c r="AB42" s="8" t="s">
        <v>8</v>
      </c>
    </row>
    <row r="43" spans="1:28" ht="15" customHeight="1" x14ac:dyDescent="0.25">
      <c r="N43" s="8" t="s">
        <v>8</v>
      </c>
      <c r="O43" s="7"/>
      <c r="P43" s="8">
        <f>G14</f>
        <v>20</v>
      </c>
      <c r="Q43" s="7"/>
      <c r="R43" s="32" t="s">
        <v>21</v>
      </c>
      <c r="S43" s="197" t="str">
        <f>"( " &amp; 1+T10 &amp; " ) ^ 2.5"</f>
        <v>( 1.03 ) ^ 2.5</v>
      </c>
      <c r="T43" s="187"/>
      <c r="U43" s="32" t="s">
        <v>10</v>
      </c>
      <c r="V43" s="55">
        <f>P43/(1+T10)^2.5</f>
        <v>18.575346934947557</v>
      </c>
      <c r="W43" s="7"/>
      <c r="X43" s="7"/>
      <c r="Y43" s="7"/>
      <c r="Z43" s="7"/>
      <c r="AA43" s="7"/>
      <c r="AB43" s="8" t="s">
        <v>8</v>
      </c>
    </row>
    <row r="44" spans="1:28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201">
        <f>SUM(V41:V43)</f>
        <v>262.32476448471635</v>
      </c>
      <c r="W44" s="7"/>
      <c r="X44" s="7"/>
      <c r="Y44" s="7"/>
      <c r="Z44" s="7"/>
      <c r="AA44" s="7"/>
      <c r="AB44" s="8" t="s">
        <v>8</v>
      </c>
    </row>
    <row r="45" spans="1:28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</row>
    <row r="46" spans="1:28" ht="15" customHeight="1" x14ac:dyDescent="0.25">
      <c r="N46" s="8" t="s">
        <v>8</v>
      </c>
      <c r="O46" s="184" t="s">
        <v>157</v>
      </c>
      <c r="P46" s="185" t="s">
        <v>267</v>
      </c>
      <c r="Q46" s="185"/>
      <c r="R46" s="185"/>
      <c r="S46" s="185"/>
      <c r="T46" s="185"/>
      <c r="U46" s="185"/>
      <c r="V46" s="185"/>
      <c r="W46" s="185"/>
      <c r="X46" s="185"/>
      <c r="Y46" s="186"/>
      <c r="Z46" s="7"/>
      <c r="AA46" s="7"/>
      <c r="AB46" s="8" t="s">
        <v>8</v>
      </c>
    </row>
    <row r="47" spans="1:28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</row>
    <row r="48" spans="1:28" ht="15" customHeight="1" x14ac:dyDescent="0.25">
      <c r="N48" s="8" t="s">
        <v>8</v>
      </c>
      <c r="O48" s="7"/>
      <c r="P48" s="7" t="s">
        <v>268</v>
      </c>
      <c r="Q48" s="7"/>
      <c r="R48" s="7"/>
      <c r="S48" s="203">
        <f>V33</f>
        <v>11.469877654711562</v>
      </c>
      <c r="T48" s="7"/>
      <c r="U48" s="7"/>
      <c r="V48" s="7"/>
      <c r="W48" s="7"/>
      <c r="X48" s="7"/>
      <c r="Y48" s="7"/>
      <c r="Z48" s="7"/>
      <c r="AA48" s="7"/>
      <c r="AB48" s="8" t="s">
        <v>8</v>
      </c>
    </row>
    <row r="49" spans="1:50" ht="15" customHeight="1" x14ac:dyDescent="0.25">
      <c r="N49" s="8" t="s">
        <v>8</v>
      </c>
      <c r="O49" s="7"/>
      <c r="P49" s="7" t="s">
        <v>269</v>
      </c>
      <c r="Q49" s="7"/>
      <c r="R49" s="7"/>
      <c r="S49" s="203">
        <f>V44</f>
        <v>262.32476448471635</v>
      </c>
      <c r="T49" s="7"/>
      <c r="U49" s="7"/>
      <c r="V49" s="7"/>
      <c r="W49" s="7"/>
      <c r="X49" s="7"/>
      <c r="Y49" s="7"/>
      <c r="Z49" s="7"/>
      <c r="AA49" s="7"/>
      <c r="AB49" s="8" t="s">
        <v>8</v>
      </c>
    </row>
    <row r="50" spans="1:50" ht="15" customHeight="1" x14ac:dyDescent="0.25">
      <c r="N50" s="8" t="s">
        <v>8</v>
      </c>
      <c r="O50" s="7"/>
      <c r="P50" s="7" t="s">
        <v>270</v>
      </c>
      <c r="Q50" s="7"/>
      <c r="R50" s="7"/>
      <c r="S50" s="55">
        <f>G8</f>
        <v>90</v>
      </c>
      <c r="T50" s="58" t="s">
        <v>271</v>
      </c>
      <c r="U50" s="7"/>
      <c r="V50" s="7"/>
      <c r="W50" s="7"/>
      <c r="X50" s="7"/>
      <c r="Y50" s="7"/>
      <c r="Z50" s="7"/>
      <c r="AA50" s="7"/>
      <c r="AB50" s="8" t="s">
        <v>8</v>
      </c>
    </row>
    <row r="51" spans="1:50" ht="15" customHeight="1" x14ac:dyDescent="0.25">
      <c r="N51" s="8" t="s">
        <v>8</v>
      </c>
      <c r="O51" s="7"/>
      <c r="P51" s="46"/>
      <c r="Q51" s="46"/>
      <c r="R51" s="204" t="s">
        <v>272</v>
      </c>
      <c r="S51" s="205">
        <f>SUM(S48:S50)</f>
        <v>363.79464213942794</v>
      </c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 t="s">
        <v>273</v>
      </c>
      <c r="Q53" s="7"/>
      <c r="R53" s="49" t="s">
        <v>274</v>
      </c>
      <c r="S53" s="206">
        <f>G6</f>
        <v>400</v>
      </c>
      <c r="T53" s="58" t="s">
        <v>271</v>
      </c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/>
      <c r="Q54" s="7"/>
      <c r="R54" s="49" t="s">
        <v>275</v>
      </c>
      <c r="S54" s="206">
        <f>G9</f>
        <v>41</v>
      </c>
      <c r="T54" s="58" t="s">
        <v>271</v>
      </c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 t="s">
        <v>276</v>
      </c>
      <c r="Q55" s="7"/>
      <c r="R55" s="7"/>
      <c r="S55" s="7"/>
      <c r="T55" s="58" t="s">
        <v>277</v>
      </c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20" t="s">
        <v>278</v>
      </c>
      <c r="Q57" s="22" t="s">
        <v>10</v>
      </c>
      <c r="R57" s="22" t="s">
        <v>279</v>
      </c>
      <c r="S57" s="8" t="s">
        <v>22</v>
      </c>
      <c r="T57" s="8" t="s">
        <v>280</v>
      </c>
      <c r="U57" s="72" t="s">
        <v>217</v>
      </c>
      <c r="V57" s="8" t="s">
        <v>22</v>
      </c>
      <c r="W57" s="72" t="s">
        <v>281</v>
      </c>
      <c r="X57" s="8" t="s">
        <v>282</v>
      </c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P58" s="18"/>
      <c r="Q58" s="22" t="s">
        <v>10</v>
      </c>
      <c r="R58" s="72">
        <f>G9</f>
        <v>41</v>
      </c>
      <c r="S58" s="8" t="s">
        <v>22</v>
      </c>
      <c r="T58" s="8" t="s">
        <v>280</v>
      </c>
      <c r="U58" s="72">
        <f>S53</f>
        <v>400</v>
      </c>
      <c r="V58" s="8" t="s">
        <v>22</v>
      </c>
      <c r="W58" s="72">
        <f>S51</f>
        <v>363.79464213942794</v>
      </c>
      <c r="X58" s="8" t="s">
        <v>282</v>
      </c>
      <c r="Z58" s="7"/>
      <c r="AA58" s="7"/>
      <c r="AB58" s="8" t="s">
        <v>8</v>
      </c>
    </row>
    <row r="59" spans="1:50" ht="15" customHeight="1" x14ac:dyDescent="0.25">
      <c r="N59" s="8" t="s">
        <v>8</v>
      </c>
      <c r="Q59" s="22" t="s">
        <v>10</v>
      </c>
      <c r="R59" s="207">
        <f>R58-(U58-W58)</f>
        <v>4.7946421394279355</v>
      </c>
      <c r="S59" s="208" t="s">
        <v>25</v>
      </c>
      <c r="T59" s="8"/>
      <c r="U59" s="8"/>
      <c r="V59" s="8"/>
      <c r="W59" s="8"/>
      <c r="X59" s="8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Reinsurance</vt:lpstr>
      <vt:lpstr>PDR</vt:lpstr>
      <vt:lpstr>Assets</vt:lpstr>
      <vt:lpstr>Liabilities</vt:lpstr>
      <vt:lpstr>10-K</vt:lpstr>
      <vt:lpstr>Goodwill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2021-10-16T13:41:13Z</dcterms:modified>
</cp:coreProperties>
</file>