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state Triangles" sheetId="7" r:id="rId2"/>
    <sheet name="Taxes 1" sheetId="5" r:id="rId3"/>
    <sheet name="Taxes 2" sheetId="8" r:id="rId4"/>
    <sheet name="Commutation Price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9" l="1"/>
  <c r="R15" i="9"/>
  <c r="V31" i="9"/>
  <c r="V19" i="9"/>
  <c r="R9" i="9"/>
  <c r="R31" i="9"/>
  <c r="F17" i="8"/>
  <c r="V31" i="8" s="1"/>
  <c r="H14" i="8"/>
  <c r="T11" i="8" s="1"/>
  <c r="G11" i="8"/>
  <c r="G10" i="8"/>
  <c r="G8" i="8"/>
  <c r="G9" i="8" s="1"/>
  <c r="T16" i="8" s="1"/>
  <c r="G7" i="8"/>
  <c r="T8" i="8" s="1"/>
  <c r="T11" i="5"/>
  <c r="T8" i="5"/>
  <c r="Q12" i="7"/>
  <c r="Q19" i="7" s="1"/>
  <c r="R8" i="8" l="1"/>
  <c r="Q10" i="7"/>
  <c r="R11" i="7"/>
  <c r="R18" i="7" s="1"/>
  <c r="R32" i="9"/>
  <c r="U27" i="9" s="1"/>
  <c r="R19" i="9"/>
  <c r="R20" i="9" s="1"/>
  <c r="U15" i="9" s="1"/>
  <c r="W22" i="9"/>
  <c r="R10" i="9"/>
  <c r="W34" i="9"/>
  <c r="T10" i="5"/>
  <c r="T10" i="8"/>
  <c r="V8" i="8"/>
  <c r="R11" i="8" s="1"/>
  <c r="V11" i="8" s="1"/>
  <c r="V16" i="8"/>
  <c r="T17" i="8" s="1"/>
  <c r="T20" i="8" s="1"/>
  <c r="V20" i="8"/>
  <c r="O5" i="8"/>
  <c r="V30" i="8"/>
  <c r="R8" i="5"/>
  <c r="V8" i="5" s="1"/>
  <c r="R11" i="5" s="1"/>
  <c r="V11" i="5" s="1"/>
  <c r="O5" i="5"/>
  <c r="W33" i="7"/>
  <c r="Y33" i="7"/>
  <c r="Q17" i="7"/>
  <c r="Q26" i="7"/>
  <c r="Q33" i="7" s="1"/>
  <c r="Q11" i="7"/>
  <c r="Q28" i="7"/>
  <c r="Q35" i="7" s="1"/>
  <c r="R27" i="7" l="1"/>
  <c r="R34" i="7" s="1"/>
  <c r="T37" i="9"/>
  <c r="R37" i="9"/>
  <c r="T21" i="8"/>
  <c r="T25" i="8" s="1"/>
  <c r="V35" i="8" s="1"/>
  <c r="V25" i="8"/>
  <c r="Q27" i="7"/>
  <c r="Q34" i="7" s="1"/>
  <c r="Q18" i="7"/>
  <c r="R10" i="7"/>
  <c r="T26" i="8" l="1"/>
  <c r="T31" i="8" s="1"/>
  <c r="T32" i="8" s="1"/>
  <c r="T35" i="8" s="1"/>
  <c r="T36" i="8" s="1"/>
  <c r="V40" i="8" s="1"/>
  <c r="V15" i="5"/>
  <c r="S10" i="7"/>
  <c r="W17" i="7"/>
  <c r="R26" i="7"/>
  <c r="R33" i="7" s="1"/>
  <c r="R17" i="7"/>
  <c r="V41" i="8" l="1"/>
  <c r="Q2" i="8" s="1"/>
  <c r="V16" i="5"/>
  <c r="W40" i="8"/>
  <c r="R1" i="8" s="1"/>
  <c r="Q1" i="8"/>
  <c r="W16" i="5"/>
  <c r="R2" i="5" s="1"/>
  <c r="Q2" i="5"/>
  <c r="Q1" i="5"/>
  <c r="W15" i="5"/>
  <c r="R1" i="5" s="1"/>
  <c r="S26" i="7"/>
  <c r="U17" i="7"/>
  <c r="S17" i="7"/>
  <c r="U33" i="7" s="1"/>
  <c r="S33" i="7" s="1"/>
  <c r="W41" i="8" l="1"/>
  <c r="R2" i="8" s="1"/>
</calcChain>
</file>

<file path=xl/sharedStrings.xml><?xml version="1.0" encoding="utf-8"?>
<sst xmlns="http://schemas.openxmlformats.org/spreadsheetml/2006/main" count="916" uniqueCount="176">
  <si>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</si>
  <si>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</si>
  <si>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</si>
  <si>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</si>
  <si>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</si>
  <si>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</si>
  <si>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</si>
  <si>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</si>
  <si>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</si>
  <si>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</si>
  <si>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</si>
  <si>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</si>
  <si>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x</t>
  </si>
  <si>
    <t>/</t>
  </si>
  <si>
    <t>-</t>
  </si>
  <si>
    <t>Step 1:</t>
  </si>
  <si>
    <t>Step 2:</t>
  </si>
  <si>
    <t>P</t>
  </si>
  <si>
    <t>Restate Triangles after Commutation</t>
  </si>
  <si>
    <t>Change in Taxable Income (easy version)</t>
  </si>
  <si>
    <t>Change in Taxable Income (hard version)</t>
  </si>
  <si>
    <t>Taxes 1</t>
  </si>
  <si>
    <t>Taxes 2</t>
  </si>
  <si>
    <t>Commutation Price</t>
  </si>
  <si>
    <t>Restate Triangles</t>
  </si>
  <si>
    <t>Klann.ReinsComm</t>
  </si>
  <si>
    <t>2017.Fall #27b</t>
  </si>
  <si>
    <t>Note:</t>
  </si>
  <si>
    <t>gross pd</t>
  </si>
  <si>
    <t>ceded pd</t>
  </si>
  <si>
    <t>qs%</t>
  </si>
  <si>
    <t>net pd</t>
  </si>
  <si>
    <t>(1 - qs%)</t>
  </si>
  <si>
    <t>Primary Insurer</t>
  </si>
  <si>
    <t>==&gt;</t>
  </si>
  <si>
    <r>
      <rPr>
        <b/>
        <sz val="11"/>
        <color rgb="FF0070C0"/>
        <rFont val="Calibri"/>
        <family val="2"/>
        <scheme val="minor"/>
      </rPr>
      <t>Ceded Paid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</si>
  <si>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>policy year</t>
  </si>
  <si>
    <t>PY-2</t>
  </si>
  <si>
    <r>
      <rPr>
        <b/>
        <sz val="11"/>
        <color rgb="FF0070C0"/>
        <rFont val="Calibri"/>
        <family val="2"/>
        <scheme val="minor"/>
      </rPr>
      <t>Net Paid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</si>
  <si>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>PY-1</t>
  </si>
  <si>
    <t xml:space="preserve"> - use the above formula to create the net paid</t>
  </si>
  <si>
    <t>PY</t>
  </si>
  <si>
    <r>
      <t xml:space="preserve">   triangle without commutation </t>
    </r>
    <r>
      <rPr>
        <i/>
        <sz val="11"/>
        <color theme="1"/>
        <rFont val="Calibri"/>
        <family val="2"/>
        <scheme val="minor"/>
      </rPr>
      <t>(on left)</t>
    </r>
  </si>
  <si>
    <r>
      <rPr>
        <b/>
        <sz val="11"/>
        <color rgb="FF0070C0"/>
        <rFont val="Calibri"/>
        <family val="2"/>
        <scheme val="minor"/>
      </rPr>
      <t>Net Reserves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</si>
  <si>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r>
      <t xml:space="preserve"> - adjust the appropriate entry from Step 1 </t>
    </r>
    <r>
      <rPr>
        <i/>
        <sz val="11"/>
        <color theme="1"/>
        <rFont val="Calibri"/>
        <family val="2"/>
        <scheme val="minor"/>
      </rPr>
      <t>(see below)</t>
    </r>
  </si>
  <si>
    <r>
      <t xml:space="preserve">Primary Insurer </t>
    </r>
    <r>
      <rPr>
        <i/>
        <sz val="11"/>
        <color theme="1"/>
        <rFont val="Calibri"/>
        <family val="2"/>
        <scheme val="minor"/>
      </rPr>
      <t>(this is the answer to part i)</t>
    </r>
  </si>
  <si>
    <r>
      <rPr>
        <b/>
        <sz val="11"/>
        <color rgb="FF0070C0"/>
        <rFont val="Calibri"/>
        <family val="2"/>
        <scheme val="minor"/>
      </rPr>
      <t>Net Paid</t>
    </r>
    <r>
      <rPr>
        <sz val="11"/>
        <rFont val="Calibri"/>
        <family val="2"/>
        <scheme val="minor"/>
      </rPr>
      <t xml:space="preserve"> Losses </t>
    </r>
    <r>
      <rPr>
        <b/>
        <sz val="11"/>
        <color rgb="FF00B050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 Commutation</t>
    </r>
  </si>
  <si>
    <t>commutation</t>
  </si>
  <si>
    <t>price</t>
  </si>
  <si>
    <t>quota-share %</t>
  </si>
  <si>
    <t>commutation price:</t>
  </si>
  <si>
    <t>For part ii, proceed as follows:</t>
  </si>
  <si>
    <t>Problem</t>
  </si>
  <si>
    <t>The insurer has decided to commute this contract for PY-2 within the latest calendar year.</t>
  </si>
  <si>
    <r>
      <t xml:space="preserve"> - compute net </t>
    </r>
    <r>
      <rPr>
        <b/>
        <sz val="11"/>
        <color theme="1"/>
        <rFont val="Calibri"/>
        <family val="2"/>
        <scheme val="minor"/>
      </rPr>
      <t>ultimate</t>
    </r>
    <r>
      <rPr>
        <sz val="11"/>
        <color theme="1"/>
        <rFont val="Calibri"/>
        <family val="2"/>
        <scheme val="minor"/>
      </rPr>
      <t xml:space="preserve"> loss triangle without</t>
    </r>
  </si>
  <si>
    <t>i</t>
  </si>
  <si>
    <r>
      <t xml:space="preserve">Restate the primary insurer's </t>
    </r>
    <r>
      <rPr>
        <b/>
        <sz val="11"/>
        <color theme="1"/>
        <rFont val="Calibri"/>
        <family val="2"/>
        <scheme val="minor"/>
      </rPr>
      <t>net paid</t>
    </r>
    <r>
      <rPr>
        <sz val="11"/>
        <color theme="1"/>
        <rFont val="Calibri"/>
        <family val="2"/>
        <scheme val="minor"/>
      </rPr>
      <t xml:space="preserve"> loss triangle after commutation.</t>
    </r>
  </si>
  <si>
    <r>
      <rPr>
        <b/>
        <sz val="11"/>
        <color rgb="FF0070C0"/>
        <rFont val="Calibri"/>
        <family val="2"/>
        <scheme val="minor"/>
      </rPr>
      <t>Net Ultimate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</si>
  <si>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 xml:space="preserve">   commutation by summing net paid loss</t>
  </si>
  <si>
    <t>ii</t>
  </si>
  <si>
    <r>
      <t xml:space="preserve">Restate the primary insurer's </t>
    </r>
    <r>
      <rPr>
        <b/>
        <sz val="11"/>
        <color theme="1"/>
        <rFont val="Calibri"/>
        <family val="2"/>
        <scheme val="minor"/>
      </rPr>
      <t>net ultimate</t>
    </r>
    <r>
      <rPr>
        <sz val="11"/>
        <color theme="1"/>
        <rFont val="Calibri"/>
        <family val="2"/>
        <scheme val="minor"/>
      </rPr>
      <t xml:space="preserve"> loss triangle after commutation.</t>
    </r>
  </si>
  <si>
    <r>
      <t xml:space="preserve">   &amp; net reserve </t>
    </r>
    <r>
      <rPr>
        <i/>
        <sz val="11"/>
        <color theme="1"/>
        <rFont val="Calibri"/>
        <family val="2"/>
        <scheme val="minor"/>
      </rPr>
      <t>(on left)</t>
    </r>
  </si>
  <si>
    <t>Hint 1:</t>
  </si>
  <si>
    <r>
      <t xml:space="preserve">State the desired triangles </t>
    </r>
    <r>
      <rPr>
        <b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commutation, then make the appropriate adjustments.</t>
    </r>
  </si>
  <si>
    <t>Hint 2:</t>
  </si>
  <si>
    <t>Identify that cells in the triangle that are impacted by the commutation:</t>
  </si>
  <si>
    <t xml:space="preserve"> ==&gt; the only cell that is impacted is PY-2 &amp; 36 months</t>
  </si>
  <si>
    <t>paid loss</t>
  </si>
  <si>
    <t>net resv</t>
  </si>
  <si>
    <t>ceded resv</t>
  </si>
  <si>
    <r>
      <rPr>
        <b/>
        <sz val="11"/>
        <color rgb="FF0070C0"/>
        <rFont val="Calibri"/>
        <family val="2"/>
        <scheme val="minor"/>
      </rPr>
      <t>Net Ultimate</t>
    </r>
    <r>
      <rPr>
        <sz val="11"/>
        <rFont val="Calibri"/>
        <family val="2"/>
        <scheme val="minor"/>
      </rPr>
      <t xml:space="preserve"> Losses </t>
    </r>
    <r>
      <rPr>
        <b/>
        <sz val="11"/>
        <color rgb="FF00B050"/>
        <rFont val="Calibri"/>
        <family val="2"/>
        <scheme val="minor"/>
      </rPr>
      <t>with</t>
    </r>
    <r>
      <rPr>
        <sz val="11"/>
        <rFont val="Calibri"/>
        <family val="2"/>
        <scheme val="minor"/>
      </rPr>
      <t xml:space="preserve"> Commutation</t>
    </r>
  </si>
  <si>
    <t>with</t>
  </si>
  <si>
    <t>without</t>
  </si>
  <si>
    <t>gross resv</t>
  </si>
  <si>
    <t>insurer</t>
  </si>
  <si>
    <r>
      <t xml:space="preserve"> 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change in taxable income for insurer</t>
    </r>
  </si>
  <si>
    <t>2017.Spring #26b</t>
  </si>
  <si>
    <t>reinsurer</t>
  </si>
  <si>
    <r>
      <t xml:space="preserve">  </t>
    </r>
    <r>
      <rPr>
        <b/>
        <sz val="11"/>
        <color rgb="FFFF0000"/>
        <rFont val="Calibri"/>
        <family val="2"/>
        <scheme val="minor"/>
      </rPr>
      <t>&lt;==</t>
    </r>
    <r>
      <rPr>
        <sz val="11"/>
        <color rgb="FFFF0000"/>
        <rFont val="Calibri"/>
        <family val="2"/>
        <scheme val="minor"/>
      </rPr>
      <t xml:space="preserve"> change in taxable income for reinsurer</t>
    </r>
  </si>
  <si>
    <t>The following pertains to a reinsurance contract that was commuted:</t>
  </si>
  <si>
    <t>quota-share percentage</t>
  </si>
  <si>
    <r>
      <rPr>
        <vertAlign val="subscript"/>
        <sz val="11"/>
        <color rgb="FFFF0000"/>
        <rFont val="Calibri"/>
        <family val="2"/>
        <scheme val="minor"/>
      </rPr>
      <t>p</t>
    </r>
    <r>
      <rPr>
        <sz val="11"/>
        <color rgb="FFFF0000"/>
        <rFont val="Calibri"/>
        <family val="2"/>
        <scheme val="minor"/>
      </rPr>
      <t>R</t>
    </r>
    <r>
      <rPr>
        <vertAlign val="superscript"/>
        <sz val="11"/>
        <color rgb="FFFF0000"/>
        <rFont val="Calibri"/>
        <family val="2"/>
        <scheme val="minor"/>
      </rPr>
      <t>-</t>
    </r>
    <r>
      <rPr>
        <vertAlign val="subscript"/>
        <sz val="11"/>
        <color rgb="FFFF0000"/>
        <rFont val="Calibri"/>
        <family val="2"/>
        <scheme val="minor"/>
      </rPr>
      <t>ceded</t>
    </r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</si>
  <si>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</si>
  <si>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primary insurer RESERVE direct (gross)</t>
  </si>
  <si>
    <t>commutation, increased by:</t>
  </si>
  <si>
    <t>discount factor for primary insurer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</si>
  <si>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</si>
  <si>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The hard part of this problem is calculating the commutation price P:</t>
  </si>
  <si>
    <t>discount factor for reinsurer</t>
  </si>
  <si>
    <r>
      <t xml:space="preserve">REINSURER'S </t>
    </r>
    <r>
      <rPr>
        <u/>
        <sz val="11"/>
        <color theme="1"/>
        <rFont val="Calibri"/>
        <family val="2"/>
        <scheme val="minor"/>
      </rPr>
      <t>carried</t>
    </r>
    <r>
      <rPr>
        <sz val="11"/>
        <color theme="1"/>
        <rFont val="Calibri"/>
        <family val="2"/>
        <scheme val="minor"/>
      </rPr>
      <t xml:space="preserve"> loss reserves (prior to commutation)</t>
    </r>
  </si>
  <si>
    <t>We now have what we need to substitute into the formulas for change in taxable income:</t>
  </si>
  <si>
    <t>are higher than the INSURED'S carried reserves by:</t>
  </si>
  <si>
    <t>change in taxable income for primary insurer</t>
  </si>
  <si>
    <t>commutation price</t>
  </si>
  <si>
    <t>change in taxable income for reinsurer</t>
  </si>
  <si>
    <t>Change in taxable income for both insurer and reinsurer due to the commutation</t>
  </si>
  <si>
    <t>Notation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</si>
  <si>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</si>
  <si>
    <t>CEDED carried reserve for primary insurer</t>
  </si>
  <si>
    <t>GROSS carried reserve for reinsurer</t>
  </si>
  <si>
    <r>
      <t>d</t>
    </r>
    <r>
      <rPr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</si>
  <si>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</si>
  <si>
    <t>Formulas</t>
  </si>
  <si>
    <r>
      <t>price - (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>) x d</t>
    </r>
    <r>
      <rPr>
        <vertAlign val="subscript"/>
        <sz val="11"/>
        <color theme="1"/>
        <rFont val="Calibri"/>
        <family val="2"/>
        <scheme val="minor"/>
      </rPr>
      <t>1</t>
    </r>
  </si>
  <si>
    <r>
      <t>(</t>
    </r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>) x 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price</t>
    </r>
  </si>
  <si>
    <t>primary insurer RESERVE direct(net)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</si>
  <si>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</si>
  <si>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primary insurer ULTIMATE direct(net)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</si>
  <si>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=</t>
    </r>
  </si>
  <si>
    <t>primary insurer PAID LOSS direct</t>
  </si>
  <si>
    <r>
      <t xml:space="preserve">REINSURER'S </t>
    </r>
    <r>
      <rPr>
        <u/>
        <sz val="11"/>
        <color theme="1"/>
        <rFont val="Calibri"/>
        <family val="2"/>
        <scheme val="minor"/>
      </rPr>
      <t>ultimate</t>
    </r>
    <r>
      <rPr>
        <sz val="11"/>
        <color theme="1"/>
        <rFont val="Calibri"/>
        <family val="2"/>
        <scheme val="minor"/>
      </rPr>
      <t xml:space="preserve"> loss, as a result of</t>
    </r>
  </si>
  <si>
    <t>change in taxable income for both insurer and reinsurer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</si>
  <si>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 xml:space="preserve"> =</t>
    </r>
  </si>
  <si>
    <t>primary insurer PAID LOSS ceded</t>
  </si>
  <si>
    <r>
      <rPr>
        <vertAlign val="subscript"/>
        <sz val="11"/>
        <color rgb="FF0070C0"/>
        <rFont val="Calibri"/>
        <family val="2"/>
        <scheme val="minor"/>
      </rPr>
      <t>p</t>
    </r>
    <r>
      <rPr>
        <sz val="11"/>
        <color rgb="FF0070C0"/>
        <rFont val="Calibri"/>
        <family val="2"/>
        <scheme val="minor"/>
      </rPr>
      <t>P</t>
    </r>
    <r>
      <rPr>
        <vertAlign val="superscript"/>
        <sz val="11"/>
        <color rgb="FF0070C0"/>
        <rFont val="Calibri"/>
        <family val="2"/>
        <scheme val="minor"/>
      </rPr>
      <t>-</t>
    </r>
    <r>
      <rPr>
        <vertAlign val="subscript"/>
        <sz val="11"/>
        <color rgb="FF0070C0"/>
        <rFont val="Calibri"/>
        <family val="2"/>
        <scheme val="minor"/>
      </rPr>
      <t>gross</t>
    </r>
  </si>
  <si>
    <r>
      <t xml:space="preserve">(also equals </t>
    </r>
    <r>
      <rPr>
        <i/>
        <vertAlign val="subscript"/>
        <sz val="11"/>
        <color theme="1"/>
        <rFont val="Calibri"/>
        <family val="2"/>
        <scheme val="minor"/>
      </rPr>
      <t>re</t>
    </r>
    <r>
      <rPr>
        <i/>
        <sz val="11"/>
        <color theme="1"/>
        <rFont val="Calibri"/>
        <family val="2"/>
        <scheme val="minor"/>
      </rPr>
      <t>P</t>
    </r>
    <r>
      <rPr>
        <i/>
        <vertAlign val="superscript"/>
        <sz val="11"/>
        <color theme="1"/>
        <rFont val="Calibri"/>
        <family val="2"/>
        <scheme val="minor"/>
      </rPr>
      <t>-</t>
    </r>
    <r>
      <rPr>
        <i/>
        <vertAlign val="subscript"/>
        <sz val="11"/>
        <color theme="1"/>
        <rFont val="Calibri"/>
        <family val="2"/>
        <scheme val="minor"/>
      </rPr>
      <t>gross</t>
    </r>
    <r>
      <rPr>
        <i/>
        <sz val="11"/>
        <color theme="1"/>
        <rFont val="Calibri"/>
        <family val="2"/>
        <scheme val="minor"/>
      </rPr>
      <t>)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</si>
  <si>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</si>
  <si>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(reinsurer PAID LOSS gross)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</si>
  <si>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=</t>
    </r>
  </si>
  <si>
    <t>reinsurer ULTIMATE LOSS gross</t>
  </si>
  <si>
    <r>
      <t xml:space="preserve">But this is the GROSS ultimate loss PRIOR to commutation. </t>
    </r>
    <r>
      <rPr>
        <b/>
        <sz val="11"/>
        <color rgb="FFFF0000"/>
        <rFont val="Calibri"/>
        <family val="2"/>
        <scheme val="minor"/>
      </rPr>
      <t>AFTER</t>
    </r>
    <r>
      <rPr>
        <sz val="11"/>
        <color theme="1"/>
        <rFont val="Calibri"/>
        <family val="2"/>
        <scheme val="minor"/>
      </rPr>
      <t xml:space="preserve"> commutation, we have: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</si>
  <si>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U</t>
    </r>
    <r>
      <rPr>
        <b/>
        <vertAlign val="superscript"/>
        <sz val="11"/>
        <color rgb="FFFF0000"/>
        <rFont val="Calibri"/>
        <family val="2"/>
        <scheme val="minor"/>
      </rPr>
      <t>+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 xml:space="preserve"> =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</si>
  <si>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</si>
  <si>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now, reinsurer's reserve goes to 0, and the "extra" money in the ultimate must be the commutation price:</t>
  </si>
  <si>
    <r>
      <t xml:space="preserve">We now have what we need to substitute into the </t>
    </r>
    <r>
      <rPr>
        <b/>
        <sz val="11"/>
        <color theme="1"/>
        <rFont val="Calibri"/>
        <family val="2"/>
        <scheme val="minor"/>
      </rPr>
      <t>given formulas</t>
    </r>
    <r>
      <rPr>
        <sz val="11"/>
        <color theme="1"/>
        <rFont val="Calibri"/>
        <family val="2"/>
        <scheme val="minor"/>
      </rPr>
      <t xml:space="preserve"> for change in taxable income:</t>
    </r>
  </si>
  <si>
    <t>2016.Spring #27</t>
  </si>
  <si>
    <t>We need to solve these 2 inequalities for 'price' and HOPE that the solution ranges overlap.</t>
  </si>
  <si>
    <t>Mutually Beneficial Commutation Price</t>
  </si>
  <si>
    <t>(If the solution ranges do NOT overlap then there is no MUTUALLY beneficial commutation price)</t>
  </si>
  <si>
    <t>gross paid loss</t>
  </si>
  <si>
    <t>(A)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</si>
  <si>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</t>
    </r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</si>
  <si>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T</t>
    </r>
  </si>
  <si>
    <t>&gt;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</si>
  <si>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for primary insurer</t>
    </r>
  </si>
  <si>
    <t>gross reserves (case + IBNR)</t>
  </si>
  <si>
    <t>(B)</t>
  </si>
  <si>
    <t>- price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</si>
  <si>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</t>
    </r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</si>
  <si>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T</t>
    </r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</si>
  <si>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for reinsurer</t>
    </r>
  </si>
  <si>
    <t>gross discounted reserves (case + IBNR)</t>
  </si>
  <si>
    <r>
      <rPr>
        <sz val="11"/>
        <color rgb="FFFF0000"/>
        <rFont val="Calibri"/>
        <family val="2"/>
        <scheme val="minor"/>
      </rPr>
      <t xml:space="preserve"> &lt;== </t>
    </r>
    <r>
      <rPr>
        <i/>
        <sz val="11"/>
        <color rgb="FFFF0000"/>
        <rFont val="Calibri"/>
        <family val="2"/>
        <scheme val="minor"/>
      </rPr>
      <t>economic discount</t>
    </r>
  </si>
  <si>
    <t>ceded paid loss</t>
  </si>
  <si>
    <t>Now:</t>
  </si>
  <si>
    <t>ceded  reserves (case + IBNR)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</si>
  <si>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use </t>
    </r>
    <r>
      <rPr>
        <i/>
        <u/>
        <sz val="11"/>
        <color rgb="FFFF0000"/>
        <rFont val="Calibri"/>
        <family val="2"/>
        <scheme val="minor"/>
      </rPr>
      <t>company</t>
    </r>
    <r>
      <rPr>
        <i/>
        <sz val="11"/>
        <color rgb="FFFF0000"/>
        <rFont val="Calibri"/>
        <family val="2"/>
        <scheme val="minor"/>
      </rPr>
      <t xml:space="preserve"> discounted reserves (economic value)</t>
    </r>
  </si>
  <si>
    <t>ceded discounted reserves (case + IBNR)</t>
  </si>
  <si>
    <r>
      <t xml:space="preserve">The following discount factors are for </t>
    </r>
    <r>
      <rPr>
        <b/>
        <sz val="11"/>
        <color theme="1"/>
        <rFont val="Calibri"/>
        <family val="2"/>
        <scheme val="minor"/>
      </rPr>
      <t>tax purposes</t>
    </r>
    <r>
      <rPr>
        <sz val="11"/>
        <color theme="1"/>
        <rFont val="Calibri"/>
        <family val="2"/>
        <scheme val="minor"/>
      </rPr>
      <t>:</t>
    </r>
  </si>
  <si>
    <t>For the primary insurer:</t>
  </si>
  <si>
    <t>tax rate</t>
  </si>
  <si>
    <t>(decrease in taxable income for primary insurer)</t>
  </si>
  <si>
    <t>)</t>
  </si>
  <si>
    <t>primary</t>
  </si>
  <si>
    <t>(</t>
  </si>
  <si>
    <t>reserves commuted</t>
  </si>
  <si>
    <t>average discount factor</t>
  </si>
  <si>
    <r>
      <t xml:space="preserve"> &lt;== </t>
    </r>
    <r>
      <rPr>
        <i/>
        <sz val="11"/>
        <color rgb="FFFF0000"/>
        <rFont val="Calibri"/>
        <family val="2"/>
        <scheme val="minor"/>
      </rPr>
      <t>for statutory discounting</t>
    </r>
  </si>
  <si>
    <t>where:</t>
  </si>
  <si>
    <t>undiscounted ceded reserves</t>
  </si>
  <si>
    <t>discount factor</t>
  </si>
  <si>
    <r>
      <t xml:space="preserve"> &lt;== </t>
    </r>
    <r>
      <rPr>
        <i/>
        <sz val="11"/>
        <color rgb="FFFF0000"/>
        <rFont val="Calibri"/>
        <family val="2"/>
        <scheme val="minor"/>
      </rPr>
      <t>tax discounting</t>
    </r>
  </si>
  <si>
    <t>The reinsurer's assumed losses equal the primary insurer's ceded losses</t>
  </si>
  <si>
    <t>Calculate</t>
  </si>
  <si>
    <t>A range for a mutually beneficial commutation price (if possible)</t>
  </si>
  <si>
    <r>
      <t xml:space="preserve">Using these values to solve inequality </t>
    </r>
    <r>
      <rPr>
        <b/>
        <sz val="11"/>
        <color theme="1"/>
        <rFont val="Calibri"/>
        <family val="2"/>
        <scheme val="minor"/>
      </rPr>
      <t>(A)</t>
    </r>
    <r>
      <rPr>
        <sz val="11"/>
        <color theme="1"/>
        <rFont val="Calibri"/>
        <family val="2"/>
        <scheme val="minor"/>
      </rPr>
      <t xml:space="preserve"> gives:</t>
    </r>
  </si>
  <si>
    <r>
      <t xml:space="preserve"> &lt;== for </t>
    </r>
    <r>
      <rPr>
        <i/>
        <sz val="11"/>
        <color rgb="FFFF0000"/>
        <rFont val="Calibri"/>
        <family val="2"/>
        <scheme val="minor"/>
      </rPr>
      <t>insurer's benefit</t>
    </r>
  </si>
  <si>
    <t>And a similar calculation for the reinsurer is as follows:</t>
  </si>
  <si>
    <t>-reserves commuted</t>
  </si>
  <si>
    <t>- undiscounted ceded reserves</t>
  </si>
  <si>
    <r>
      <t xml:space="preserve">Using these values to solve inequality </t>
    </r>
    <r>
      <rPr>
        <b/>
        <sz val="11"/>
        <color theme="1"/>
        <rFont val="Calibri"/>
        <family val="2"/>
        <scheme val="minor"/>
      </rPr>
      <t>(B)</t>
    </r>
    <r>
      <rPr>
        <sz val="11"/>
        <color theme="1"/>
        <rFont val="Calibri"/>
        <family val="2"/>
        <scheme val="minor"/>
      </rPr>
      <t xml:space="preserve"> gives:</t>
    </r>
  </si>
  <si>
    <t>&lt;</t>
  </si>
  <si>
    <r>
      <t xml:space="preserve"> &lt;== for re</t>
    </r>
    <r>
      <rPr>
        <i/>
        <sz val="11"/>
        <color rgb="FFFF0000"/>
        <rFont val="Calibri"/>
        <family val="2"/>
        <scheme val="minor"/>
      </rPr>
      <t>insurer's benefit</t>
    </r>
  </si>
  <si>
    <t>Final price range:</t>
  </si>
  <si>
    <t>,</t>
  </si>
  <si>
    <t>Exam 6U: Reinsurance Commutations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</si>
</sst>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rgb="FF0070C0"/>
      <name val="Calibri"/>
      <family val="2"/>
      <scheme val="minor"/>
    </font>
    <font>
      <vertAlign val="superscript"/>
      <sz val="11"/>
      <color rgb="FF0070C0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137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12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3" fontId="10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13" fillId="0" borderId="0" xfId="0" applyNumberFormat="1" applyFont="1"/>
    <xf numFmtId="3" fontId="0" fillId="0" borderId="4" xfId="0" applyNumberFormat="1" applyFont="1" applyBorder="1"/>
    <xf numFmtId="3" fontId="0" fillId="0" borderId="0" xfId="0" applyNumberFormat="1" applyFont="1" applyBorder="1"/>
    <xf numFmtId="3" fontId="0" fillId="0" borderId="1" xfId="0" applyNumberFormat="1" applyFont="1" applyBorder="1"/>
    <xf numFmtId="3" fontId="0" fillId="0" borderId="3" xfId="0" applyNumberFormat="1" applyFont="1" applyBorder="1"/>
    <xf numFmtId="9" fontId="0" fillId="0" borderId="0" xfId="0" applyNumberFormat="1" applyFont="1" applyAlignment="1">
      <alignment horizontal="center"/>
    </xf>
    <xf numFmtId="3" fontId="0" fillId="0" borderId="7" xfId="0" applyNumberFormat="1" applyFont="1" applyBorder="1"/>
    <xf numFmtId="3" fontId="0" fillId="0" borderId="6" xfId="0" applyNumberFormat="1" applyFont="1" applyBorder="1"/>
    <xf numFmtId="3" fontId="0" fillId="0" borderId="5" xfId="0" applyNumberFormat="1" applyFont="1" applyBorder="1"/>
    <xf numFmtId="3" fontId="12" fillId="0" borderId="0" xfId="0" applyNumberFormat="1" applyFont="1"/>
    <xf numFmtId="3" fontId="9" fillId="0" borderId="0" xfId="0" applyNumberFormat="1" applyFont="1"/>
    <xf numFmtId="165" fontId="0" fillId="0" borderId="0" xfId="0" applyNumberFormat="1"/>
    <xf numFmtId="3" fontId="0" fillId="0" borderId="8" xfId="0" applyNumberFormat="1" applyFont="1" applyBorder="1"/>
    <xf numFmtId="164" fontId="0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5" fillId="0" borderId="0" xfId="0" applyNumberFormat="1" applyFont="1"/>
    <xf numFmtId="3" fontId="9" fillId="0" borderId="0" xfId="0" applyNumberFormat="1" applyFont="1" applyAlignment="1">
      <alignment horizontal="center"/>
    </xf>
    <xf numFmtId="3" fontId="0" fillId="0" borderId="0" xfId="0" applyNumberFormat="1" applyFont="1" applyFill="1" applyBorder="1"/>
    <xf numFmtId="3" fontId="11" fillId="0" borderId="0" xfId="0" applyNumberFormat="1" applyFont="1"/>
    <xf numFmtId="3" fontId="10" fillId="0" borderId="0" xfId="0" quotePrefix="1" applyNumberFormat="1" applyFont="1"/>
    <xf numFmtId="0" fontId="0" fillId="0" borderId="0" xfId="0" quotePrefix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9" xfId="0" applyFont="1" applyBorder="1"/>
    <xf numFmtId="0" fontId="0" fillId="0" borderId="10" xfId="0" quotePrefix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3" fontId="11" fillId="0" borderId="9" xfId="0" applyNumberFormat="1" applyFont="1" applyBorder="1" applyAlignment="1">
      <alignment horizontal="centerContinuous"/>
    </xf>
    <xf numFmtId="3" fontId="0" fillId="0" borderId="10" xfId="0" applyNumberFormat="1" applyBorder="1" applyAlignment="1">
      <alignment horizontal="centerContinuous"/>
    </xf>
    <xf numFmtId="3" fontId="0" fillId="0" borderId="11" xfId="0" applyNumberFormat="1" applyBorder="1" applyAlignment="1">
      <alignment horizontal="centerContinuous"/>
    </xf>
    <xf numFmtId="166" fontId="0" fillId="0" borderId="0" xfId="0" applyNumberFormat="1" applyFont="1" applyAlignment="1">
      <alignment horizontal="left"/>
    </xf>
    <xf numFmtId="3" fontId="0" fillId="0" borderId="12" xfId="0" applyNumberFormat="1" applyBorder="1" applyAlignment="1">
      <alignment horizontal="center"/>
    </xf>
    <xf numFmtId="0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3" fontId="0" fillId="3" borderId="0" xfId="0" applyNumberFormat="1" applyFill="1" applyBorder="1"/>
    <xf numFmtId="3" fontId="0" fillId="3" borderId="7" xfId="0" applyNumberFormat="1" applyFill="1" applyBorder="1"/>
    <xf numFmtId="0" fontId="1" fillId="0" borderId="12" xfId="0" applyFont="1" applyBorder="1"/>
    <xf numFmtId="3" fontId="0" fillId="0" borderId="7" xfId="0" applyNumberFormat="1" applyFill="1" applyBorder="1"/>
    <xf numFmtId="0" fontId="1" fillId="0" borderId="14" xfId="0" applyNumberFormat="1" applyFont="1" applyBorder="1" applyAlignment="1">
      <alignment horizontal="center"/>
    </xf>
    <xf numFmtId="3" fontId="0" fillId="3" borderId="5" xfId="0" applyNumberFormat="1" applyFill="1" applyBorder="1"/>
    <xf numFmtId="3" fontId="0" fillId="0" borderId="1" xfId="0" applyNumberFormat="1" applyBorder="1"/>
    <xf numFmtId="3" fontId="0" fillId="0" borderId="6" xfId="0" applyNumberFormat="1" applyFill="1" applyBorder="1"/>
    <xf numFmtId="3" fontId="0" fillId="7" borderId="7" xfId="0" applyNumberFormat="1" applyFill="1" applyBorder="1"/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8" borderId="7" xfId="0" applyNumberFormat="1" applyFill="1" applyBorder="1"/>
    <xf numFmtId="3" fontId="0" fillId="7" borderId="0" xfId="0" applyNumberFormat="1" applyFont="1" applyFill="1" applyAlignment="1">
      <alignment horizontal="center"/>
    </xf>
    <xf numFmtId="9" fontId="0" fillId="3" borderId="0" xfId="2" applyFont="1" applyFill="1"/>
    <xf numFmtId="3" fontId="0" fillId="3" borderId="0" xfId="0" applyNumberFormat="1" applyFill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quotePrefix="1" applyNumberFormat="1"/>
    <xf numFmtId="3" fontId="0" fillId="0" borderId="0" xfId="0" quotePrefix="1" applyNumberFormat="1" applyAlignment="1">
      <alignment horizontal="center"/>
    </xf>
    <xf numFmtId="0" fontId="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3" fontId="0" fillId="8" borderId="0" xfId="0" applyNumberFormat="1" applyFont="1" applyFill="1" applyAlignment="1">
      <alignment horizontal="center"/>
    </xf>
    <xf numFmtId="0" fontId="0" fillId="0" borderId="9" xfId="0" applyFont="1" applyFill="1" applyBorder="1"/>
    <xf numFmtId="3" fontId="0" fillId="9" borderId="0" xfId="0" applyNumberFormat="1" applyFont="1" applyFill="1"/>
    <xf numFmtId="3" fontId="0" fillId="0" borderId="0" xfId="0" applyNumberFormat="1" applyAlignment="1">
      <alignment vertical="center"/>
    </xf>
    <xf numFmtId="3" fontId="19" fillId="0" borderId="0" xfId="0" applyNumberFormat="1" applyFont="1" applyAlignment="1">
      <alignment horizontal="center"/>
    </xf>
    <xf numFmtId="3" fontId="0" fillId="0" borderId="0" xfId="0" applyNumberFormat="1" applyFill="1" applyAlignment="1">
      <alignment horizontal="right"/>
    </xf>
    <xf numFmtId="9" fontId="0" fillId="0" borderId="0" xfId="2" applyFont="1" applyAlignment="1">
      <alignment horizontal="center"/>
    </xf>
    <xf numFmtId="165" fontId="0" fillId="3" borderId="0" xfId="0" applyNumberFormat="1" applyFill="1"/>
    <xf numFmtId="3" fontId="0" fillId="10" borderId="0" xfId="0" applyNumberFormat="1" applyFill="1" applyAlignment="1">
      <alignment horizontal="center"/>
    </xf>
    <xf numFmtId="4" fontId="0" fillId="0" borderId="0" xfId="0" applyNumberFormat="1" applyAlignment="1">
      <alignment horizontal="center"/>
    </xf>
    <xf numFmtId="3" fontId="0" fillId="10" borderId="0" xfId="0" applyNumberFormat="1" applyFill="1"/>
    <xf numFmtId="3" fontId="0" fillId="11" borderId="0" xfId="0" applyNumberFormat="1" applyFill="1"/>
    <xf numFmtId="3" fontId="0" fillId="0" borderId="0" xfId="0" applyNumberFormat="1" applyFill="1" applyAlignment="1">
      <alignment horizontal="left"/>
    </xf>
    <xf numFmtId="3" fontId="0" fillId="8" borderId="0" xfId="0" applyNumberFormat="1" applyFont="1" applyFill="1"/>
    <xf numFmtId="3" fontId="13" fillId="0" borderId="0" xfId="0" applyNumberFormat="1" applyFont="1" applyAlignment="1">
      <alignment horizontal="center"/>
    </xf>
    <xf numFmtId="0" fontId="10" fillId="0" borderId="0" xfId="0" quotePrefix="1" applyFont="1"/>
    <xf numFmtId="3" fontId="0" fillId="0" borderId="0" xfId="0" applyNumberFormat="1" applyFill="1" applyAlignment="1">
      <alignment horizontal="center"/>
    </xf>
    <xf numFmtId="164" fontId="0" fillId="3" borderId="4" xfId="0" applyNumberFormat="1" applyFont="1" applyFill="1" applyBorder="1" applyAlignment="1">
      <alignment horizontal="center"/>
    </xf>
    <xf numFmtId="3" fontId="28" fillId="4" borderId="2" xfId="3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vertical="center"/>
    </xf>
    <xf numFmtId="3" fontId="6" fillId="4" borderId="3" xfId="3" applyNumberFormat="1" applyBorder="1" applyAlignment="1">
      <alignment horizontal="center" vertical="center"/>
    </xf>
    <xf numFmtId="3" fontId="12" fillId="0" borderId="3" xfId="0" applyNumberFormat="1" applyFont="1" applyBorder="1"/>
    <xf numFmtId="164" fontId="0" fillId="3" borderId="7" xfId="0" applyNumberFormat="1" applyFont="1" applyFill="1" applyBorder="1" applyAlignment="1">
      <alignment horizontal="center"/>
    </xf>
    <xf numFmtId="3" fontId="28" fillId="4" borderId="5" xfId="3" applyNumberFormat="1" applyFont="1" applyBorder="1" applyAlignment="1">
      <alignment horizontal="center"/>
    </xf>
    <xf numFmtId="3" fontId="0" fillId="0" borderId="1" xfId="0" quotePrefix="1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6" fillId="4" borderId="1" xfId="3" applyNumberFormat="1" applyBorder="1" applyAlignment="1">
      <alignment horizontal="center" vertical="center"/>
    </xf>
    <xf numFmtId="3" fontId="12" fillId="0" borderId="1" xfId="0" applyNumberFormat="1" applyFont="1" applyBorder="1"/>
    <xf numFmtId="164" fontId="0" fillId="3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center" vertical="center"/>
    </xf>
    <xf numFmtId="3" fontId="0" fillId="0" borderId="0" xfId="0" quotePrefix="1" applyNumberFormat="1" applyFont="1"/>
    <xf numFmtId="3" fontId="0" fillId="0" borderId="0" xfId="0" quotePrefix="1" applyNumberFormat="1" applyFont="1" applyAlignment="1">
      <alignment horizontal="left"/>
    </xf>
    <xf numFmtId="3" fontId="8" fillId="6" borderId="0" xfId="5" applyNumberFormat="1"/>
    <xf numFmtId="165" fontId="8" fillId="6" borderId="0" xfId="5" applyNumberFormat="1" applyAlignment="1">
      <alignment horizontal="centerContinuous"/>
    </xf>
    <xf numFmtId="3" fontId="8" fillId="6" borderId="0" xfId="5" applyNumberFormat="1" applyAlignment="1">
      <alignment horizontal="centerContinuous"/>
    </xf>
    <xf numFmtId="165" fontId="0" fillId="3" borderId="0" xfId="0" applyNumberFormat="1" applyFont="1" applyFill="1" applyBorder="1" applyAlignment="1">
      <alignment horizontal="center"/>
    </xf>
    <xf numFmtId="165" fontId="0" fillId="3" borderId="7" xfId="0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9" fontId="0" fillId="3" borderId="6" xfId="2" applyFont="1" applyFill="1" applyBorder="1" applyAlignment="1">
      <alignment horizontal="center"/>
    </xf>
    <xf numFmtId="164" fontId="0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3" fontId="6" fillId="4" borderId="10" xfId="3" applyNumberFormat="1" applyBorder="1" applyAlignment="1">
      <alignment horizontal="center"/>
    </xf>
    <xf numFmtId="165" fontId="0" fillId="0" borderId="11" xfId="0" applyNumberFormat="1" applyFont="1" applyBorder="1" applyAlignment="1">
      <alignment horizontal="center"/>
    </xf>
    <xf numFmtId="3" fontId="8" fillId="6" borderId="0" xfId="5" quotePrefix="1" applyNumberFormat="1"/>
    <xf numFmtId="3" fontId="7" fillId="5" borderId="10" xfId="4" applyNumberFormat="1" applyBorder="1" applyAlignment="1">
      <alignment horizontal="center"/>
    </xf>
    <xf numFmtId="165" fontId="6" fillId="4" borderId="9" xfId="3" quotePrefix="1" applyNumberFormat="1" applyBorder="1" applyAlignment="1">
      <alignment horizontal="center"/>
    </xf>
    <xf numFmtId="165" fontId="6" fillId="4" borderId="10" xfId="3" applyNumberFormat="1" applyBorder="1" applyAlignment="1">
      <alignment horizontal="center"/>
    </xf>
    <xf numFmtId="165" fontId="6" fillId="4" borderId="11" xfId="3" applyNumberForma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6"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42333</xdr:colOff>
      <xdr:row>9</xdr:row>
      <xdr:rowOff>84667</xdr:rowOff>
    </xdr:from>
    <xdr:to>
      <xdr:col>20</xdr:col>
      <xdr:colOff>285750</xdr:colOff>
      <xdr:row>15</xdr:row>
      <xdr:rowOff>116417</xdr:rowOff>
    </xdr:to>
    <xdr:cxnSp macro="">
      <xdr:nvCxnSpPr>
        <xdr:cNvPr id="2" name="Straight Arrow Connector 1"/>
        <xdr:cNvCxnSpPr/>
      </xdr:nvCxnSpPr>
      <xdr:spPr>
        <a:xfrm>
          <a:off x="12467166" y="1799167"/>
          <a:ext cx="963084" cy="11747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74083</xdr:colOff>
      <xdr:row>16</xdr:row>
      <xdr:rowOff>148166</xdr:rowOff>
    </xdr:from>
    <xdr:to>
      <xdr:col>19</xdr:col>
      <xdr:colOff>645583</xdr:colOff>
      <xdr:row>31</xdr:row>
      <xdr:rowOff>63500</xdr:rowOff>
    </xdr:to>
    <xdr:cxnSp macro="">
      <xdr:nvCxnSpPr>
        <xdr:cNvPr id="3" name="Straight Arrow Connector 2"/>
        <xdr:cNvCxnSpPr/>
      </xdr:nvCxnSpPr>
      <xdr:spPr>
        <a:xfrm>
          <a:off x="12498916" y="3196166"/>
          <a:ext cx="571500" cy="277283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21166</xdr:colOff>
      <xdr:row>32</xdr:row>
      <xdr:rowOff>116418</xdr:rowOff>
    </xdr:from>
    <xdr:to>
      <xdr:col>24</xdr:col>
      <xdr:colOff>105833</xdr:colOff>
      <xdr:row>38</xdr:row>
      <xdr:rowOff>158750</xdr:rowOff>
    </xdr:to>
    <xdr:cxnSp macro="">
      <xdr:nvCxnSpPr>
        <xdr:cNvPr id="4" name="Straight Arrow Connector 3"/>
        <xdr:cNvCxnSpPr/>
      </xdr:nvCxnSpPr>
      <xdr:spPr>
        <a:xfrm flipV="1">
          <a:off x="14393333" y="6212418"/>
          <a:ext cx="1312333" cy="118533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136" t="s">
        <v>175</v>
      </c>
      <c r="B5" s="136"/>
      <c r="C5" s="136"/>
    </row>
    <row r="6" spans="1:3" ht="21" customHeight="1" x14ac:dyDescent="0.25">
      <c r="A6" s="136"/>
      <c r="B6" s="136"/>
      <c r="C6" s="136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24</v>
      </c>
      <c r="C10" s="2" t="s">
        <v>18</v>
      </c>
    </row>
    <row r="11" spans="1:3" x14ac:dyDescent="0.25">
      <c r="A11" s="10">
        <v>2</v>
      </c>
      <c r="B11" s="11" t="s">
        <v>21</v>
      </c>
      <c r="C11" s="2" t="s">
        <v>19</v>
      </c>
    </row>
    <row r="12" spans="1:3" x14ac:dyDescent="0.25">
      <c r="A12" s="10">
        <v>3</v>
      </c>
      <c r="B12" s="11" t="s">
        <v>22</v>
      </c>
      <c r="C12" s="2" t="s">
        <v>20</v>
      </c>
    </row>
    <row r="13" spans="1:3" x14ac:dyDescent="0.25">
      <c r="A13" s="10">
        <v>4</v>
      </c>
      <c r="B13" s="11" t="s">
        <v>23</v>
      </c>
      <c r="C13" s="2" t="s">
        <v>127</v>
      </c>
    </row>
    <row r="14" spans="1:3" x14ac:dyDescent="0.25">
      <c r="B14" s="1"/>
      <c r="C14" s="1"/>
    </row>
    <row r="15" spans="1:3" x14ac:dyDescent="0.25">
      <c r="B15" s="1"/>
      <c r="C15" s="1"/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4"/>
      <c r="B18" s="11"/>
    </row>
    <row r="19" spans="1:2" x14ac:dyDescent="0.25">
      <c r="A19" s="4"/>
      <c r="B19" s="11"/>
    </row>
    <row r="20" spans="1:2" x14ac:dyDescent="0.25">
      <c r="A20" s="4"/>
      <c r="B20" s="11"/>
    </row>
    <row r="21" spans="1:2" x14ac:dyDescent="0.25">
      <c r="A21" s="4"/>
      <c r="B21" s="11"/>
    </row>
    <row r="22" spans="1:2" x14ac:dyDescent="0.25">
      <c r="A22" s="4"/>
      <c r="B22" s="11"/>
    </row>
    <row r="23" spans="1:2" x14ac:dyDescent="0.25">
      <c r="A23" s="4"/>
      <c r="B23" s="11"/>
    </row>
    <row r="24" spans="1:2" x14ac:dyDescent="0.25">
      <c r="A24" s="4"/>
      <c r="B24" s="11"/>
    </row>
    <row r="25" spans="1:2" x14ac:dyDescent="0.25">
      <c r="A25" s="4"/>
      <c r="B25" s="11"/>
    </row>
    <row r="26" spans="1:2" x14ac:dyDescent="0.25">
      <c r="A26" s="4"/>
      <c r="B26" s="11"/>
    </row>
    <row r="27" spans="1:2" x14ac:dyDescent="0.25">
      <c r="A27" s="4"/>
      <c r="B27" s="11"/>
    </row>
    <row r="28" spans="1:2" x14ac:dyDescent="0.25">
      <c r="A28" s="4"/>
      <c r="B28" s="11"/>
    </row>
    <row r="29" spans="1:2" x14ac:dyDescent="0.25">
      <c r="A29" s="4"/>
      <c r="B29" s="11"/>
    </row>
    <row r="30" spans="1:2" x14ac:dyDescent="0.25">
      <c r="A30" s="4"/>
      <c r="B30" s="11"/>
    </row>
    <row r="31" spans="1:2" x14ac:dyDescent="0.25">
      <c r="A31" s="4"/>
      <c r="B31" s="11"/>
    </row>
    <row r="32" spans="1:2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estate Triangles'!A1" display="'Restate Triangles'!A1"/>
    <hyperlink ref="A11" location="'Taxes 1'!A1" display="'Taxes 1'!A1"/>
    <hyperlink ref="A12" location="'Taxes 2'!A1" display="'Taxes 2'!A1"/>
    <hyperlink ref="A13" location="'Commutation Price'!A1" display="'Commutation Price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25</v>
      </c>
      <c r="D1" s="19"/>
      <c r="M1" s="14" t="s">
        <v>7</v>
      </c>
      <c r="N1" s="8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26</v>
      </c>
      <c r="N2" s="8" t="s">
        <v>8</v>
      </c>
      <c r="O2" s="5" t="s">
        <v>27</v>
      </c>
      <c r="P2" s="6" t="s">
        <v>28</v>
      </c>
      <c r="Q2" s="48" t="s">
        <v>10</v>
      </c>
      <c r="R2" s="20" t="s">
        <v>29</v>
      </c>
      <c r="S2" s="48" t="s">
        <v>13</v>
      </c>
      <c r="T2" s="20" t="s">
        <v>30</v>
      </c>
      <c r="AB2" s="8" t="s">
        <v>8</v>
      </c>
    </row>
    <row r="3" spans="1:28" ht="15" customHeight="1" x14ac:dyDescent="0.25">
      <c r="A3" s="5" t="s">
        <v>5</v>
      </c>
      <c r="C3" s="6" t="s">
        <v>18</v>
      </c>
      <c r="H3" s="49"/>
      <c r="I3" s="49"/>
      <c r="N3" s="8" t="s">
        <v>8</v>
      </c>
      <c r="P3" s="6" t="s">
        <v>31</v>
      </c>
      <c r="Q3" s="48" t="s">
        <v>10</v>
      </c>
      <c r="R3" s="6" t="s">
        <v>28</v>
      </c>
      <c r="S3" s="48" t="s">
        <v>12</v>
      </c>
      <c r="T3" s="20" t="s">
        <v>32</v>
      </c>
      <c r="U3" s="48"/>
      <c r="V3" s="20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Q4" s="48"/>
      <c r="S4" s="48"/>
      <c r="T4" s="20"/>
      <c r="U4" s="48"/>
      <c r="V4" s="20"/>
      <c r="AB4" s="8" t="s">
        <v>8</v>
      </c>
    </row>
    <row r="5" spans="1:28" ht="15" customHeight="1" x14ac:dyDescent="0.25">
      <c r="A5" s="18" t="s">
        <v>6</v>
      </c>
      <c r="B5" s="9"/>
      <c r="C5" s="18" t="s">
        <v>33</v>
      </c>
      <c r="D5" s="7"/>
      <c r="E5" s="7"/>
      <c r="F5" s="7"/>
      <c r="G5" s="7"/>
      <c r="H5" s="49"/>
      <c r="I5" s="49"/>
      <c r="J5" s="49"/>
      <c r="K5" s="49"/>
      <c r="L5" s="49"/>
      <c r="M5" s="49"/>
      <c r="N5" s="8" t="s">
        <v>8</v>
      </c>
      <c r="O5" s="48" t="s">
        <v>34</v>
      </c>
      <c r="P5" s="50" t="s">
        <v>31</v>
      </c>
      <c r="Q5" s="51" t="s">
        <v>10</v>
      </c>
      <c r="R5" s="52" t="s">
        <v>29</v>
      </c>
      <c r="S5" s="51" t="s">
        <v>12</v>
      </c>
      <c r="T5" s="52" t="s">
        <v>32</v>
      </c>
      <c r="U5" s="51" t="s">
        <v>13</v>
      </c>
      <c r="V5" s="53" t="s">
        <v>30</v>
      </c>
      <c r="AB5" s="8" t="s">
        <v>8</v>
      </c>
    </row>
    <row r="6" spans="1:28" ht="15" customHeight="1" x14ac:dyDescent="0.25">
      <c r="A6" s="21"/>
      <c r="B6" s="9"/>
      <c r="C6" s="54" t="s">
        <v>35</v>
      </c>
      <c r="D6" s="55"/>
      <c r="E6" s="55"/>
      <c r="F6" s="56"/>
      <c r="G6" s="7"/>
      <c r="H6" s="57"/>
      <c r="I6" s="49"/>
      <c r="J6" s="49"/>
      <c r="K6" s="49"/>
      <c r="L6" s="49"/>
      <c r="M6" s="49"/>
      <c r="N6" s="8" t="s">
        <v>8</v>
      </c>
      <c r="Q6" s="48"/>
      <c r="R6" s="20"/>
      <c r="S6" s="48"/>
      <c r="T6" s="20"/>
      <c r="U6" s="48"/>
      <c r="V6" s="20"/>
      <c r="AB6" s="8" t="s">
        <v>8</v>
      </c>
    </row>
    <row r="7" spans="1:28" ht="15" customHeight="1" x14ac:dyDescent="0.25">
      <c r="A7" s="9"/>
      <c r="B7" s="9"/>
      <c r="C7" s="58" t="s">
        <v>36</v>
      </c>
      <c r="D7" s="59">
        <v>12</v>
      </c>
      <c r="E7" s="59">
        <v>24</v>
      </c>
      <c r="F7" s="60">
        <v>36</v>
      </c>
      <c r="G7" s="7"/>
      <c r="H7" s="49"/>
      <c r="I7" s="49"/>
      <c r="J7" s="49"/>
      <c r="K7" s="49"/>
      <c r="L7" s="49"/>
      <c r="M7" s="49"/>
      <c r="N7" s="8" t="s">
        <v>8</v>
      </c>
      <c r="P7" s="18" t="s">
        <v>33</v>
      </c>
      <c r="Q7" s="7"/>
      <c r="R7" s="7"/>
      <c r="S7" s="7"/>
      <c r="T7" s="20"/>
      <c r="AB7" s="8" t="s">
        <v>8</v>
      </c>
    </row>
    <row r="8" spans="1:28" ht="15" customHeight="1" x14ac:dyDescent="0.25">
      <c r="A8" s="9"/>
      <c r="B8" s="9"/>
      <c r="C8" s="61" t="s">
        <v>37</v>
      </c>
      <c r="D8" s="62">
        <v>1200</v>
      </c>
      <c r="E8" s="62">
        <v>1450</v>
      </c>
      <c r="F8" s="63">
        <v>1600</v>
      </c>
      <c r="G8" s="7"/>
      <c r="H8" s="49"/>
      <c r="I8" s="49"/>
      <c r="J8" s="49"/>
      <c r="K8" s="49"/>
      <c r="L8" s="49"/>
      <c r="M8" s="49"/>
      <c r="N8" s="8" t="s">
        <v>8</v>
      </c>
      <c r="P8" s="54" t="s">
        <v>38</v>
      </c>
      <c r="Q8" s="55"/>
      <c r="R8" s="55"/>
      <c r="S8" s="56"/>
      <c r="T8" s="20"/>
      <c r="U8" s="64" t="s">
        <v>15</v>
      </c>
      <c r="AB8" s="8" t="s">
        <v>8</v>
      </c>
    </row>
    <row r="9" spans="1:28" ht="15" customHeight="1" x14ac:dyDescent="0.25">
      <c r="A9" s="9"/>
      <c r="B9" s="9"/>
      <c r="C9" s="61" t="s">
        <v>39</v>
      </c>
      <c r="D9" s="62">
        <v>1400</v>
      </c>
      <c r="E9" s="62">
        <v>1900</v>
      </c>
      <c r="F9" s="65"/>
      <c r="G9" s="7"/>
      <c r="H9" s="49"/>
      <c r="I9" s="49"/>
      <c r="J9" s="49"/>
      <c r="K9" s="49"/>
      <c r="L9" s="49"/>
      <c r="M9" s="49"/>
      <c r="N9" s="8" t="s">
        <v>8</v>
      </c>
      <c r="P9" s="58" t="s">
        <v>36</v>
      </c>
      <c r="Q9" s="59">
        <v>12</v>
      </c>
      <c r="R9" s="59">
        <v>24</v>
      </c>
      <c r="S9" s="60">
        <v>36</v>
      </c>
      <c r="U9" s="6" t="s">
        <v>40</v>
      </c>
      <c r="AB9" s="8" t="s">
        <v>8</v>
      </c>
    </row>
    <row r="10" spans="1:28" ht="15" customHeight="1" x14ac:dyDescent="0.25">
      <c r="A10" s="9"/>
      <c r="B10" s="9"/>
      <c r="C10" s="66" t="s">
        <v>41</v>
      </c>
      <c r="D10" s="67">
        <v>1000</v>
      </c>
      <c r="E10" s="68"/>
      <c r="F10" s="69"/>
      <c r="G10" s="7"/>
      <c r="H10" s="49"/>
      <c r="I10" s="49"/>
      <c r="J10" s="49"/>
      <c r="K10" s="49"/>
      <c r="L10" s="49"/>
      <c r="M10" s="49"/>
      <c r="N10" s="8" t="s">
        <v>8</v>
      </c>
      <c r="P10" s="61" t="s">
        <v>37</v>
      </c>
      <c r="Q10" s="62">
        <f>D8*(1-E19)/E19</f>
        <v>514.28571428571445</v>
      </c>
      <c r="R10" s="62">
        <f>E8*(1-E19)/E19</f>
        <v>621.42857142857156</v>
      </c>
      <c r="S10" s="70">
        <f>F8*(1-E19)/E19</f>
        <v>685.71428571428589</v>
      </c>
      <c r="U10" s="6" t="s">
        <v>42</v>
      </c>
      <c r="AB10" s="8" t="s">
        <v>8</v>
      </c>
    </row>
    <row r="11" spans="1:28" ht="1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8" t="s">
        <v>8</v>
      </c>
      <c r="P11" s="61" t="s">
        <v>39</v>
      </c>
      <c r="Q11" s="62">
        <f>D9*(1-E19)/E19</f>
        <v>600.00000000000011</v>
      </c>
      <c r="R11" s="62">
        <f>E9*(1-E19)/E19</f>
        <v>814.28571428571445</v>
      </c>
      <c r="S11" s="65"/>
      <c r="AB11" s="8" t="s">
        <v>8</v>
      </c>
    </row>
    <row r="12" spans="1:28" ht="15" customHeight="1" x14ac:dyDescent="0.25">
      <c r="A12" s="9"/>
      <c r="B12" s="9"/>
      <c r="C12" s="18" t="s">
        <v>33</v>
      </c>
      <c r="D12" s="9"/>
      <c r="E12" s="9"/>
      <c r="F12" s="9"/>
      <c r="G12" s="7"/>
      <c r="H12" s="9"/>
      <c r="I12" s="9"/>
      <c r="J12" s="9"/>
      <c r="K12" s="9"/>
      <c r="L12" s="9"/>
      <c r="M12" s="9"/>
      <c r="N12" s="8" t="s">
        <v>8</v>
      </c>
      <c r="P12" s="66" t="s">
        <v>41</v>
      </c>
      <c r="Q12" s="67">
        <f>D10*(1-E19)/E19</f>
        <v>428.57142857142867</v>
      </c>
      <c r="R12" s="68"/>
      <c r="S12" s="69"/>
      <c r="U12" s="64" t="s">
        <v>16</v>
      </c>
      <c r="AB12" s="8" t="s">
        <v>8</v>
      </c>
    </row>
    <row r="13" spans="1:28" ht="15" customHeight="1" x14ac:dyDescent="0.25">
      <c r="A13" s="9"/>
      <c r="B13" s="9"/>
      <c r="C13" s="54" t="s">
        <v>43</v>
      </c>
      <c r="D13" s="55"/>
      <c r="E13" s="55"/>
      <c r="F13" s="56"/>
      <c r="G13" s="9"/>
      <c r="H13" s="9"/>
      <c r="I13" s="9"/>
      <c r="J13" s="9"/>
      <c r="K13" s="9"/>
      <c r="L13" s="9"/>
      <c r="M13" s="9"/>
      <c r="N13" s="8" t="s">
        <v>8</v>
      </c>
      <c r="U13" s="6" t="s">
        <v>44</v>
      </c>
      <c r="AB13" s="8" t="s">
        <v>8</v>
      </c>
    </row>
    <row r="14" spans="1:28" ht="15" customHeight="1" x14ac:dyDescent="0.25">
      <c r="A14" s="9"/>
      <c r="B14" s="9"/>
      <c r="C14" s="58" t="s">
        <v>36</v>
      </c>
      <c r="D14" s="59">
        <v>12</v>
      </c>
      <c r="E14" s="59">
        <v>24</v>
      </c>
      <c r="F14" s="60">
        <v>36</v>
      </c>
      <c r="G14" s="7"/>
      <c r="H14" s="23"/>
      <c r="I14" s="23"/>
      <c r="J14" s="9"/>
      <c r="K14" s="9"/>
      <c r="L14" s="9"/>
      <c r="M14" s="9"/>
      <c r="N14" s="8" t="s">
        <v>8</v>
      </c>
      <c r="P14" s="18" t="s">
        <v>45</v>
      </c>
      <c r="Q14" s="7"/>
      <c r="R14" s="7"/>
      <c r="S14" s="7"/>
      <c r="AB14" s="8" t="s">
        <v>8</v>
      </c>
    </row>
    <row r="15" spans="1:28" ht="15" customHeight="1" x14ac:dyDescent="0.25">
      <c r="A15" s="9"/>
      <c r="B15" s="9"/>
      <c r="C15" s="61" t="s">
        <v>37</v>
      </c>
      <c r="D15" s="62">
        <v>500</v>
      </c>
      <c r="E15" s="62">
        <v>370</v>
      </c>
      <c r="F15" s="63">
        <v>260</v>
      </c>
      <c r="G15" s="7"/>
      <c r="H15" s="9"/>
      <c r="I15" s="9"/>
      <c r="J15" s="9"/>
      <c r="K15" s="9"/>
      <c r="L15" s="9"/>
      <c r="M15" s="9"/>
      <c r="N15" s="8" t="s">
        <v>8</v>
      </c>
      <c r="O15" s="20"/>
      <c r="P15" s="54" t="s">
        <v>46</v>
      </c>
      <c r="Q15" s="55"/>
      <c r="R15" s="55"/>
      <c r="S15" s="56"/>
      <c r="W15" s="71" t="s">
        <v>47</v>
      </c>
      <c r="AB15" s="8" t="s">
        <v>8</v>
      </c>
    </row>
    <row r="16" spans="1:28" ht="15" customHeight="1" x14ac:dyDescent="0.25">
      <c r="A16" s="9"/>
      <c r="B16" s="9"/>
      <c r="C16" s="61" t="s">
        <v>39</v>
      </c>
      <c r="D16" s="62">
        <v>1500</v>
      </c>
      <c r="E16" s="62">
        <v>1210</v>
      </c>
      <c r="F16" s="65"/>
      <c r="G16" s="7"/>
      <c r="H16" s="9"/>
      <c r="I16" s="9"/>
      <c r="J16" s="9"/>
      <c r="K16" s="9"/>
      <c r="L16" s="9"/>
      <c r="M16" s="9"/>
      <c r="N16" s="8" t="s">
        <v>8</v>
      </c>
      <c r="P16" s="58" t="s">
        <v>36</v>
      </c>
      <c r="Q16" s="59">
        <v>12</v>
      </c>
      <c r="R16" s="59">
        <v>24</v>
      </c>
      <c r="S16" s="60">
        <v>36</v>
      </c>
      <c r="W16" s="72" t="s">
        <v>48</v>
      </c>
      <c r="AB16" s="8" t="s">
        <v>8</v>
      </c>
    </row>
    <row r="17" spans="1:28" ht="15" customHeight="1" x14ac:dyDescent="0.25">
      <c r="A17" s="9"/>
      <c r="B17" s="9"/>
      <c r="C17" s="66" t="s">
        <v>41</v>
      </c>
      <c r="D17" s="67">
        <v>1200</v>
      </c>
      <c r="E17" s="68"/>
      <c r="F17" s="69"/>
      <c r="G17" s="7"/>
      <c r="H17" s="9"/>
      <c r="I17" s="9"/>
      <c r="J17" s="9"/>
      <c r="K17" s="9"/>
      <c r="L17" s="9"/>
      <c r="M17" s="9"/>
      <c r="N17" s="8" t="s">
        <v>8</v>
      </c>
      <c r="P17" s="61" t="s">
        <v>37</v>
      </c>
      <c r="Q17" s="62">
        <f>Q10</f>
        <v>514.28571428571445</v>
      </c>
      <c r="R17" s="62">
        <f>R10</f>
        <v>621.42857142857156</v>
      </c>
      <c r="S17" s="73">
        <f>S10-E20</f>
        <v>485.71428571428589</v>
      </c>
      <c r="T17" s="48" t="s">
        <v>10</v>
      </c>
      <c r="U17" s="74">
        <f>S10</f>
        <v>685.71428571428589</v>
      </c>
      <c r="V17" s="48" t="s">
        <v>14</v>
      </c>
      <c r="W17" s="8">
        <f>E20</f>
        <v>200</v>
      </c>
      <c r="AB17" s="8" t="s">
        <v>8</v>
      </c>
    </row>
    <row r="18" spans="1:28" ht="15" customHeight="1" x14ac:dyDescent="0.25">
      <c r="A18" s="9"/>
      <c r="B18" s="9"/>
      <c r="G18" s="7"/>
      <c r="H18" s="9"/>
      <c r="I18" s="9"/>
      <c r="J18" s="9"/>
      <c r="K18" s="9"/>
      <c r="L18" s="9"/>
      <c r="M18" s="9"/>
      <c r="N18" s="8" t="s">
        <v>8</v>
      </c>
      <c r="P18" s="61" t="s">
        <v>39</v>
      </c>
      <c r="Q18" s="62">
        <f>Q11</f>
        <v>600.00000000000011</v>
      </c>
      <c r="R18" s="62">
        <f>R11</f>
        <v>814.28571428571445</v>
      </c>
      <c r="S18" s="65"/>
      <c r="AB18" s="8" t="s">
        <v>8</v>
      </c>
    </row>
    <row r="19" spans="1:28" ht="15" customHeight="1" x14ac:dyDescent="0.25">
      <c r="A19" s="9"/>
      <c r="B19" s="9"/>
      <c r="C19" s="9" t="s">
        <v>49</v>
      </c>
      <c r="D19" s="9"/>
      <c r="E19" s="75">
        <v>0.7</v>
      </c>
      <c r="F19" s="9"/>
      <c r="G19" s="9"/>
      <c r="H19" s="9"/>
      <c r="I19" s="9"/>
      <c r="J19" s="18"/>
      <c r="K19" s="9"/>
      <c r="L19" s="9"/>
      <c r="M19" s="9"/>
      <c r="N19" s="8" t="s">
        <v>8</v>
      </c>
      <c r="P19" s="66" t="s">
        <v>41</v>
      </c>
      <c r="Q19" s="67">
        <f>Q12</f>
        <v>428.57142857142867</v>
      </c>
      <c r="R19" s="68"/>
      <c r="S19" s="69"/>
      <c r="AB19" s="8" t="s">
        <v>8</v>
      </c>
    </row>
    <row r="20" spans="1:28" ht="15" customHeight="1" x14ac:dyDescent="0.25">
      <c r="A20" s="9"/>
      <c r="B20" s="9"/>
      <c r="C20" s="9" t="s">
        <v>50</v>
      </c>
      <c r="D20" s="9"/>
      <c r="E20" s="76">
        <v>200</v>
      </c>
      <c r="F20" s="9"/>
      <c r="G20" s="9"/>
      <c r="H20" s="9"/>
      <c r="I20" s="9"/>
      <c r="J20" s="9"/>
      <c r="K20" s="9"/>
      <c r="L20" s="9"/>
      <c r="M20" s="9"/>
      <c r="N20" s="8" t="s">
        <v>8</v>
      </c>
      <c r="AB20" s="8" t="s">
        <v>8</v>
      </c>
    </row>
    <row r="21" spans="1:28" ht="1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8" t="s">
        <v>8</v>
      </c>
      <c r="O21" s="21" t="s">
        <v>51</v>
      </c>
      <c r="AB21" s="8" t="s">
        <v>8</v>
      </c>
    </row>
    <row r="22" spans="1:28" ht="15" customHeight="1" x14ac:dyDescent="0.25">
      <c r="A22" s="18" t="s">
        <v>52</v>
      </c>
      <c r="B22" s="77"/>
      <c r="C22" s="9" t="s">
        <v>53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8" t="s">
        <v>8</v>
      </c>
      <c r="U22" s="64" t="s">
        <v>15</v>
      </c>
      <c r="AB22" s="8" t="s">
        <v>8</v>
      </c>
    </row>
    <row r="23" spans="1:28" ht="15" customHeight="1" x14ac:dyDescent="0.25">
      <c r="A23" s="9"/>
      <c r="B23" s="78"/>
      <c r="C23" s="78"/>
      <c r="D23" s="9"/>
      <c r="E23" s="9"/>
      <c r="F23" s="9"/>
      <c r="G23" s="9"/>
      <c r="H23" s="9"/>
      <c r="I23" s="9"/>
      <c r="J23" s="9"/>
      <c r="K23" s="9"/>
      <c r="L23" s="9"/>
      <c r="M23" s="9"/>
      <c r="N23" s="8" t="s">
        <v>8</v>
      </c>
      <c r="P23" s="5" t="s">
        <v>33</v>
      </c>
      <c r="U23" s="6" t="s">
        <v>54</v>
      </c>
      <c r="AB23" s="8" t="s">
        <v>8</v>
      </c>
    </row>
    <row r="24" spans="1:28" ht="15" customHeight="1" x14ac:dyDescent="0.25">
      <c r="A24" s="18"/>
      <c r="B24" s="78"/>
      <c r="C24" s="78" t="s">
        <v>55</v>
      </c>
      <c r="D24" s="9" t="s">
        <v>56</v>
      </c>
      <c r="E24" s="9"/>
      <c r="F24" s="9"/>
      <c r="G24" s="9"/>
      <c r="H24" s="9"/>
      <c r="I24" s="9"/>
      <c r="J24" s="9"/>
      <c r="K24" s="9"/>
      <c r="L24" s="9"/>
      <c r="M24" s="9"/>
      <c r="N24" s="8" t="s">
        <v>8</v>
      </c>
      <c r="P24" s="54" t="s">
        <v>57</v>
      </c>
      <c r="Q24" s="55"/>
      <c r="R24" s="55"/>
      <c r="S24" s="56"/>
      <c r="U24" s="6" t="s">
        <v>58</v>
      </c>
      <c r="AB24" s="8" t="s">
        <v>8</v>
      </c>
    </row>
    <row r="25" spans="1:28" ht="15" customHeight="1" x14ac:dyDescent="0.25">
      <c r="A25" s="18"/>
      <c r="B25" s="78"/>
      <c r="C25" s="78" t="s">
        <v>59</v>
      </c>
      <c r="D25" s="9" t="s">
        <v>60</v>
      </c>
      <c r="E25" s="9"/>
      <c r="F25" s="9"/>
      <c r="G25" s="9"/>
      <c r="H25" s="9"/>
      <c r="I25" s="9"/>
      <c r="J25" s="9"/>
      <c r="K25" s="9"/>
      <c r="L25" s="9"/>
      <c r="M25" s="9"/>
      <c r="N25" s="8" t="s">
        <v>8</v>
      </c>
      <c r="P25" s="58" t="s">
        <v>36</v>
      </c>
      <c r="Q25" s="59">
        <v>12</v>
      </c>
      <c r="R25" s="59">
        <v>24</v>
      </c>
      <c r="S25" s="60">
        <v>36</v>
      </c>
      <c r="U25" s="6" t="s">
        <v>61</v>
      </c>
      <c r="AB25" s="8" t="s">
        <v>8</v>
      </c>
    </row>
    <row r="26" spans="1:28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P26" s="61" t="s">
        <v>37</v>
      </c>
      <c r="Q26" s="62">
        <f>Q10+D15</f>
        <v>1014.2857142857144</v>
      </c>
      <c r="R26" s="62">
        <f>R10+E15</f>
        <v>991.42857142857156</v>
      </c>
      <c r="S26" s="70">
        <f>S10+F15</f>
        <v>945.71428571428589</v>
      </c>
      <c r="AB26" s="8" t="s">
        <v>8</v>
      </c>
    </row>
    <row r="27" spans="1:28" ht="15" customHeight="1" x14ac:dyDescent="0.25">
      <c r="A27" s="18" t="s">
        <v>62</v>
      </c>
      <c r="B27" s="9"/>
      <c r="C27" s="9" t="s">
        <v>63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8" t="s">
        <v>8</v>
      </c>
      <c r="P27" s="61" t="s">
        <v>39</v>
      </c>
      <c r="Q27" s="62">
        <f>Q11+D16</f>
        <v>2100</v>
      </c>
      <c r="R27" s="62">
        <f>R11+E16</f>
        <v>2024.2857142857144</v>
      </c>
      <c r="S27" s="65"/>
      <c r="U27" s="64" t="s">
        <v>16</v>
      </c>
      <c r="AB27" s="8" t="s">
        <v>8</v>
      </c>
    </row>
    <row r="28" spans="1:28" ht="15" customHeight="1" x14ac:dyDescent="0.25">
      <c r="A28" s="9"/>
      <c r="B28" s="9"/>
      <c r="C28" s="7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s">
        <v>8</v>
      </c>
      <c r="P28" s="66" t="s">
        <v>41</v>
      </c>
      <c r="Q28" s="67">
        <f>Q12+D17</f>
        <v>1628.5714285714287</v>
      </c>
      <c r="R28" s="68"/>
      <c r="S28" s="69"/>
      <c r="U28" s="6" t="s">
        <v>44</v>
      </c>
      <c r="AB28" s="8" t="s">
        <v>8</v>
      </c>
    </row>
    <row r="29" spans="1:28" ht="15" customHeight="1" x14ac:dyDescent="0.25">
      <c r="A29" s="18" t="s">
        <v>64</v>
      </c>
      <c r="B29" s="9"/>
      <c r="C29" s="9" t="s">
        <v>65</v>
      </c>
      <c r="D29" s="9"/>
      <c r="E29" s="9"/>
      <c r="F29" s="9"/>
      <c r="G29" s="9"/>
      <c r="H29" s="9"/>
      <c r="I29" s="9"/>
      <c r="J29" s="17"/>
      <c r="K29" s="17"/>
      <c r="L29" s="17"/>
      <c r="M29" s="17"/>
      <c r="N29" s="8" t="s">
        <v>8</v>
      </c>
      <c r="U29" s="20"/>
      <c r="AB29" s="8" t="s">
        <v>8</v>
      </c>
    </row>
    <row r="30" spans="1:28" ht="15" customHeight="1" x14ac:dyDescent="0.25">
      <c r="A30" s="9"/>
      <c r="B30" s="80"/>
      <c r="C30" s="79" t="s">
        <v>66</v>
      </c>
      <c r="D30" s="9"/>
      <c r="E30" s="9"/>
      <c r="F30" s="9"/>
      <c r="G30" s="9"/>
      <c r="H30" s="9"/>
      <c r="I30" s="9"/>
      <c r="J30" s="17"/>
      <c r="K30" s="17"/>
      <c r="L30" s="17"/>
      <c r="M30" s="17"/>
      <c r="N30" s="8" t="s">
        <v>8</v>
      </c>
      <c r="P30" s="5" t="s">
        <v>33</v>
      </c>
      <c r="U30" s="20" t="s">
        <v>67</v>
      </c>
      <c r="W30" s="20" t="s">
        <v>68</v>
      </c>
      <c r="Y30" s="81" t="s">
        <v>69</v>
      </c>
      <c r="Z30" s="81"/>
      <c r="AA30" s="81"/>
      <c r="AB30" s="8" t="s">
        <v>8</v>
      </c>
    </row>
    <row r="31" spans="1:28" ht="15" customHeight="1" x14ac:dyDescent="0.25">
      <c r="A31" s="9"/>
      <c r="B31" s="80"/>
      <c r="C31" s="79"/>
      <c r="D31" s="9"/>
      <c r="E31" s="9"/>
      <c r="F31" s="9"/>
      <c r="G31" s="9"/>
      <c r="H31" s="9"/>
      <c r="I31" s="9"/>
      <c r="J31" s="17"/>
      <c r="K31" s="17"/>
      <c r="L31" s="17"/>
      <c r="M31" s="17"/>
      <c r="N31" s="8" t="s">
        <v>8</v>
      </c>
      <c r="P31" s="54" t="s">
        <v>70</v>
      </c>
      <c r="Q31" s="55"/>
      <c r="R31" s="55"/>
      <c r="S31" s="56"/>
      <c r="U31" s="82" t="s">
        <v>71</v>
      </c>
      <c r="W31" s="83" t="s">
        <v>72</v>
      </c>
      <c r="Y31" s="83" t="s">
        <v>72</v>
      </c>
      <c r="Z31" s="83"/>
      <c r="AA31" s="83"/>
      <c r="AB31" s="8" t="s">
        <v>8</v>
      </c>
    </row>
    <row r="32" spans="1:28" ht="15" customHeight="1" x14ac:dyDescent="0.25">
      <c r="A32" s="9"/>
      <c r="B32" s="80"/>
      <c r="C32" s="9"/>
      <c r="D32" s="9"/>
      <c r="E32" s="9"/>
      <c r="F32" s="9"/>
      <c r="G32" s="9"/>
      <c r="H32" s="9"/>
      <c r="I32" s="9"/>
      <c r="J32" s="17"/>
      <c r="K32" s="17"/>
      <c r="L32" s="17"/>
      <c r="M32" s="17"/>
      <c r="N32" s="8" t="s">
        <v>8</v>
      </c>
      <c r="P32" s="58" t="s">
        <v>36</v>
      </c>
      <c r="Q32" s="59">
        <v>12</v>
      </c>
      <c r="R32" s="59">
        <v>24</v>
      </c>
      <c r="S32" s="60">
        <v>36</v>
      </c>
      <c r="U32" s="84" t="s">
        <v>47</v>
      </c>
      <c r="W32" s="72" t="s">
        <v>47</v>
      </c>
      <c r="Y32" s="85" t="s">
        <v>47</v>
      </c>
      <c r="Z32" s="86"/>
      <c r="AA32" s="86"/>
      <c r="AB32" s="8" t="s">
        <v>8</v>
      </c>
    </row>
    <row r="33" spans="1:28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17"/>
      <c r="L33" s="17"/>
      <c r="M33" s="17"/>
      <c r="N33" s="8" t="s">
        <v>8</v>
      </c>
      <c r="P33" s="61" t="s">
        <v>37</v>
      </c>
      <c r="Q33" s="62">
        <f>Q26</f>
        <v>1014.2857142857144</v>
      </c>
      <c r="R33" s="62">
        <f>R26</f>
        <v>991.42857142857156</v>
      </c>
      <c r="S33" s="73">
        <f>U33+W33+Y33</f>
        <v>1352.3809523809525</v>
      </c>
      <c r="T33" s="48" t="s">
        <v>10</v>
      </c>
      <c r="U33" s="87">
        <f>S17</f>
        <v>485.71428571428589</v>
      </c>
      <c r="V33" s="48" t="s">
        <v>11</v>
      </c>
      <c r="W33" s="8">
        <f>F15</f>
        <v>260</v>
      </c>
      <c r="X33" s="48" t="s">
        <v>11</v>
      </c>
      <c r="Y33" s="8">
        <f>F15*E19/(1-E19)</f>
        <v>606.66666666666663</v>
      </c>
      <c r="Z33" s="8"/>
      <c r="AA33" s="8"/>
      <c r="AB33" s="8" t="s">
        <v>8</v>
      </c>
    </row>
    <row r="34" spans="1:28" ht="15" customHeight="1" x14ac:dyDescent="0.25">
      <c r="A34" s="18"/>
      <c r="B34" s="9"/>
      <c r="C34" s="47"/>
      <c r="D34" s="9"/>
      <c r="E34" s="9"/>
      <c r="F34" s="9"/>
      <c r="G34" s="9"/>
      <c r="H34" s="9"/>
      <c r="I34" s="9"/>
      <c r="J34" s="9"/>
      <c r="K34" s="17"/>
      <c r="L34" s="17"/>
      <c r="M34" s="17"/>
      <c r="N34" s="8" t="s">
        <v>8</v>
      </c>
      <c r="P34" s="61" t="s">
        <v>39</v>
      </c>
      <c r="Q34" s="62">
        <f>Q27</f>
        <v>2100</v>
      </c>
      <c r="R34" s="62">
        <f>R27</f>
        <v>2024.2857142857144</v>
      </c>
      <c r="S34" s="65"/>
      <c r="U34" s="7"/>
      <c r="AB34" s="8" t="s">
        <v>8</v>
      </c>
    </row>
    <row r="35" spans="1:28" ht="15" customHeight="1" x14ac:dyDescent="0.25">
      <c r="A35" s="9"/>
      <c r="B35" s="9"/>
      <c r="C35" s="23"/>
      <c r="D35" s="9"/>
      <c r="E35" s="9"/>
      <c r="F35" s="9"/>
      <c r="G35" s="9"/>
      <c r="H35" s="9"/>
      <c r="I35" s="9"/>
      <c r="J35" s="9"/>
      <c r="K35" s="17"/>
      <c r="L35" s="17"/>
      <c r="M35" s="17"/>
      <c r="N35" s="8" t="s">
        <v>8</v>
      </c>
      <c r="P35" s="66" t="s">
        <v>41</v>
      </c>
      <c r="Q35" s="67">
        <f>Q28</f>
        <v>1628.5714285714287</v>
      </c>
      <c r="R35" s="68"/>
      <c r="S35" s="69"/>
      <c r="AB35" s="8" t="s">
        <v>8</v>
      </c>
    </row>
    <row r="36" spans="1:28" ht="15" customHeight="1" x14ac:dyDescent="0.25">
      <c r="A36" s="18"/>
      <c r="B36" s="9"/>
      <c r="C36" s="9"/>
      <c r="D36" s="9"/>
      <c r="E36" s="9"/>
      <c r="F36" s="9"/>
      <c r="G36" s="9"/>
      <c r="H36" s="9"/>
      <c r="I36" s="9"/>
      <c r="J36" s="9"/>
      <c r="K36" s="17"/>
      <c r="L36" s="17"/>
      <c r="M36" s="17"/>
      <c r="N36" s="8" t="s">
        <v>8</v>
      </c>
      <c r="AB36" s="8" t="s">
        <v>8</v>
      </c>
    </row>
    <row r="37" spans="1:28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17"/>
      <c r="L37" s="17"/>
      <c r="M37" s="17"/>
      <c r="N37" s="8" t="s">
        <v>8</v>
      </c>
      <c r="O37" s="5" t="s">
        <v>27</v>
      </c>
      <c r="P37" s="6" t="s">
        <v>73</v>
      </c>
      <c r="Q37" s="48" t="s">
        <v>10</v>
      </c>
      <c r="R37" s="20" t="s">
        <v>68</v>
      </c>
      <c r="S37" s="48" t="s">
        <v>13</v>
      </c>
      <c r="T37" s="20" t="s">
        <v>32</v>
      </c>
      <c r="U37" s="48"/>
      <c r="V37" s="20"/>
      <c r="AB37" s="8" t="s">
        <v>8</v>
      </c>
    </row>
    <row r="38" spans="1:28" ht="15" customHeight="1" x14ac:dyDescent="0.25">
      <c r="A38" s="9"/>
      <c r="B38" s="9"/>
      <c r="C38" s="47"/>
      <c r="D38" s="9"/>
      <c r="E38" s="9"/>
      <c r="F38" s="9"/>
      <c r="G38" s="9"/>
      <c r="H38" s="9"/>
      <c r="I38" s="9"/>
      <c r="J38" s="9"/>
      <c r="K38" s="17"/>
      <c r="L38" s="17"/>
      <c r="M38" s="17"/>
      <c r="N38" s="8" t="s">
        <v>8</v>
      </c>
      <c r="P38" s="6" t="s">
        <v>69</v>
      </c>
      <c r="Q38" s="48" t="s">
        <v>10</v>
      </c>
      <c r="R38" s="6" t="s">
        <v>73</v>
      </c>
      <c r="S38" s="48" t="s">
        <v>12</v>
      </c>
      <c r="T38" s="20" t="s">
        <v>30</v>
      </c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17"/>
      <c r="L39" s="17"/>
      <c r="M39" s="17"/>
      <c r="N39" s="8" t="s">
        <v>8</v>
      </c>
      <c r="AB39" s="8" t="s">
        <v>8</v>
      </c>
    </row>
    <row r="40" spans="1:28" ht="15" customHeight="1" x14ac:dyDescent="0.25">
      <c r="A40" s="1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48" t="s">
        <v>34</v>
      </c>
      <c r="P40" s="88" t="s">
        <v>69</v>
      </c>
      <c r="Q40" s="51" t="s">
        <v>10</v>
      </c>
      <c r="R40" s="15" t="s">
        <v>68</v>
      </c>
      <c r="S40" s="51" t="s">
        <v>12</v>
      </c>
      <c r="T40" s="52" t="s">
        <v>30</v>
      </c>
      <c r="U40" s="51" t="s">
        <v>13</v>
      </c>
      <c r="V40" s="53" t="s">
        <v>32</v>
      </c>
      <c r="AB40" s="8" t="s">
        <v>8</v>
      </c>
    </row>
    <row r="41" spans="1:28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AB41" s="8" t="s">
        <v>8</v>
      </c>
    </row>
    <row r="42" spans="1:28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AB42" s="8" t="s">
        <v>8</v>
      </c>
    </row>
    <row r="43" spans="1:28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AB43" s="8" t="s">
        <v>8</v>
      </c>
    </row>
    <row r="44" spans="1:28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AB44" s="8" t="s">
        <v>8</v>
      </c>
    </row>
    <row r="45" spans="1:28" ht="15" customHeight="1" x14ac:dyDescent="0.25">
      <c r="A45" s="9"/>
      <c r="B45" s="9"/>
      <c r="N45" s="8" t="s">
        <v>8</v>
      </c>
      <c r="AB45" s="8" t="s">
        <v>8</v>
      </c>
    </row>
    <row r="46" spans="1:28" ht="15" customHeight="1" x14ac:dyDescent="0.25">
      <c r="A46" s="9"/>
      <c r="B46" s="9"/>
      <c r="N46" s="8" t="s">
        <v>8</v>
      </c>
      <c r="AB46" s="8" t="s">
        <v>8</v>
      </c>
    </row>
    <row r="47" spans="1:28" ht="15" customHeight="1" x14ac:dyDescent="0.25">
      <c r="A47" s="9"/>
      <c r="B47" s="9"/>
      <c r="N47" s="8" t="s">
        <v>8</v>
      </c>
      <c r="AB47" s="8" t="s">
        <v>8</v>
      </c>
    </row>
    <row r="48" spans="1:28" ht="15" customHeight="1" x14ac:dyDescent="0.25">
      <c r="N48" s="8" t="s">
        <v>8</v>
      </c>
      <c r="AB48" s="8" t="s">
        <v>8</v>
      </c>
    </row>
    <row r="49" spans="14:28" ht="15" customHeight="1" x14ac:dyDescent="0.25">
      <c r="N49" s="8" t="s">
        <v>8</v>
      </c>
      <c r="AB49" s="8" t="s">
        <v>8</v>
      </c>
    </row>
    <row r="50" spans="14:28" ht="15" customHeight="1" x14ac:dyDescent="0.25">
      <c r="N50" s="8" t="s">
        <v>8</v>
      </c>
      <c r="AB50" s="8" t="s">
        <v>8</v>
      </c>
    </row>
    <row r="51" spans="14:28" ht="15" customHeight="1" x14ac:dyDescent="0.25">
      <c r="N51" s="8" t="s">
        <v>8</v>
      </c>
      <c r="AB51" s="8" t="s">
        <v>8</v>
      </c>
    </row>
    <row r="52" spans="14:28" ht="15" customHeight="1" x14ac:dyDescent="0.25">
      <c r="N52" s="8" t="s">
        <v>8</v>
      </c>
      <c r="AB52" s="8" t="s">
        <v>8</v>
      </c>
    </row>
    <row r="53" spans="14:28" ht="15" customHeight="1" x14ac:dyDescent="0.25">
      <c r="N53" s="8" t="s">
        <v>8</v>
      </c>
      <c r="AB53" s="8" t="s">
        <v>8</v>
      </c>
    </row>
    <row r="54" spans="14:28" ht="15" customHeight="1" x14ac:dyDescent="0.25">
      <c r="N54" s="8" t="s">
        <v>8</v>
      </c>
      <c r="AB54" s="8" t="s">
        <v>8</v>
      </c>
    </row>
    <row r="55" spans="14:28" ht="15" customHeight="1" x14ac:dyDescent="0.25">
      <c r="N55" s="8" t="s">
        <v>8</v>
      </c>
      <c r="AB55" s="8" t="s">
        <v>8</v>
      </c>
    </row>
    <row r="56" spans="14:28" ht="15" customHeight="1" x14ac:dyDescent="0.25">
      <c r="N56" s="8" t="s">
        <v>8</v>
      </c>
      <c r="AB56" s="8" t="s">
        <v>8</v>
      </c>
    </row>
    <row r="57" spans="14:28" ht="15" customHeight="1" x14ac:dyDescent="0.25">
      <c r="N57" s="8" t="s">
        <v>8</v>
      </c>
      <c r="AB57" s="8" t="s">
        <v>8</v>
      </c>
    </row>
    <row r="58" spans="14:28" ht="15" customHeight="1" x14ac:dyDescent="0.25">
      <c r="N58" s="8" t="s">
        <v>8</v>
      </c>
      <c r="AB58" s="8" t="s">
        <v>8</v>
      </c>
    </row>
    <row r="59" spans="14:28" ht="15" customHeight="1" x14ac:dyDescent="0.25">
      <c r="N59" s="8" t="s">
        <v>8</v>
      </c>
      <c r="AB59" s="8" t="s">
        <v>8</v>
      </c>
    </row>
  </sheetData>
  <hyperlinks>
    <hyperlink ref="M1" location="TOC!A1" display="TOC!A1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BD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7" width="9.140625" style="6"/>
    <col min="18" max="18" width="10.7109375" style="6" customWidth="1"/>
    <col min="19" max="19" width="9.140625" style="6"/>
    <col min="20" max="20" width="10.7109375" style="6" customWidth="1"/>
    <col min="21" max="32" width="9.140625" style="6"/>
    <col min="33" max="34" width="10.7109375" style="6" customWidth="1"/>
    <col min="35" max="16384" width="9.140625" style="6"/>
  </cols>
  <sheetData>
    <row r="1" spans="1:56" ht="15" customHeight="1" x14ac:dyDescent="0.25">
      <c r="A1" s="5" t="s">
        <v>3</v>
      </c>
      <c r="C1" t="s">
        <v>25</v>
      </c>
      <c r="D1" s="19"/>
      <c r="M1" s="14" t="s">
        <v>7</v>
      </c>
      <c r="N1" s="20" t="s">
        <v>8</v>
      </c>
      <c r="O1" s="6" t="s">
        <v>74</v>
      </c>
      <c r="P1" s="48" t="s">
        <v>10</v>
      </c>
      <c r="Q1" s="89">
        <f>V15</f>
        <v>76310.000000000058</v>
      </c>
      <c r="R1" s="23" t="str">
        <f>W15</f>
        <v xml:space="preserve">  (increase)</v>
      </c>
      <c r="S1" s="22" t="s">
        <v>75</v>
      </c>
      <c r="AB1" s="20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76</v>
      </c>
      <c r="N2" s="20" t="s">
        <v>8</v>
      </c>
      <c r="O2" t="s">
        <v>77</v>
      </c>
      <c r="P2" s="48" t="s">
        <v>10</v>
      </c>
      <c r="Q2" s="89">
        <f>V16</f>
        <v>-64826.000000000087</v>
      </c>
      <c r="R2" s="23" t="str">
        <f>W16</f>
        <v xml:space="preserve">  (decrease)</v>
      </c>
      <c r="S2" s="22" t="s">
        <v>78</v>
      </c>
      <c r="T2"/>
      <c r="AB2" s="20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19</v>
      </c>
      <c r="N3" s="20" t="s">
        <v>8</v>
      </c>
      <c r="AB3" s="20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8" t="s">
        <v>6</v>
      </c>
      <c r="B5" s="9"/>
      <c r="C5" s="90" t="s">
        <v>79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 t="str">
        <f>G7*100 &amp; "% quota-share reinsurance means that " &amp;  G7*100 &amp; "% is CEDED to reinsurer:"</f>
        <v>20% quota-share reinsurance means that 20% is CEDED to reinsurer: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2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 t="s">
        <v>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35">
      <c r="A7" s="9"/>
      <c r="B7" s="9"/>
      <c r="C7" s="9" t="s">
        <v>80</v>
      </c>
      <c r="D7" s="9"/>
      <c r="E7" s="9"/>
      <c r="F7" s="16"/>
      <c r="G7" s="75">
        <v>0.2</v>
      </c>
      <c r="H7" s="9"/>
      <c r="I7" s="9"/>
      <c r="J7" s="9"/>
      <c r="K7" s="9"/>
      <c r="L7" s="9"/>
      <c r="M7" s="9"/>
      <c r="N7" s="8" t="s">
        <v>8</v>
      </c>
      <c r="O7" s="9"/>
      <c r="P7" s="44" t="s">
        <v>81</v>
      </c>
      <c r="Q7" s="80" t="s">
        <v>10</v>
      </c>
      <c r="R7" s="78" t="s">
        <v>82</v>
      </c>
      <c r="S7" s="78" t="s">
        <v>12</v>
      </c>
      <c r="T7" s="91" t="s">
        <v>30</v>
      </c>
      <c r="W7" s="9"/>
      <c r="X7" s="9"/>
      <c r="Y7" s="9"/>
      <c r="Z7" s="9"/>
      <c r="AA7" s="9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35">
      <c r="A8" s="9"/>
      <c r="B8" s="9"/>
      <c r="C8" s="9" t="s">
        <v>83</v>
      </c>
      <c r="D8" s="9"/>
      <c r="E8" s="9"/>
      <c r="F8" s="9"/>
      <c r="G8" s="76">
        <v>870000</v>
      </c>
      <c r="H8" s="80" t="s">
        <v>10</v>
      </c>
      <c r="I8" s="78" t="s">
        <v>82</v>
      </c>
      <c r="J8" s="9"/>
      <c r="K8" s="9"/>
      <c r="L8" s="9"/>
      <c r="M8" s="9"/>
      <c r="N8" s="8" t="s">
        <v>8</v>
      </c>
      <c r="Q8" s="80" t="s">
        <v>10</v>
      </c>
      <c r="R8" s="92">
        <f>G8</f>
        <v>870000</v>
      </c>
      <c r="S8" s="78" t="s">
        <v>12</v>
      </c>
      <c r="T8" s="93">
        <f>G7</f>
        <v>0.2</v>
      </c>
      <c r="U8" s="80" t="s">
        <v>10</v>
      </c>
      <c r="V8" s="37">
        <f>R8*T8</f>
        <v>174000</v>
      </c>
      <c r="X8" s="9"/>
      <c r="Y8" s="9"/>
      <c r="Z8" s="9"/>
      <c r="AA8" s="9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9"/>
      <c r="B9" s="9"/>
      <c r="H9" s="9"/>
      <c r="I9" s="9"/>
      <c r="J9" s="9"/>
      <c r="K9" s="9"/>
      <c r="L9" s="9"/>
      <c r="M9" s="9"/>
      <c r="N9" s="8" t="s">
        <v>8</v>
      </c>
      <c r="X9" s="9"/>
      <c r="Y9" s="9"/>
      <c r="Z9" s="9"/>
      <c r="AA9" s="9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35">
      <c r="A10" s="9"/>
      <c r="B10" s="9"/>
      <c r="C10" s="9" t="s">
        <v>85</v>
      </c>
      <c r="D10" s="9"/>
      <c r="E10" s="9"/>
      <c r="F10" s="9"/>
      <c r="G10" s="94">
        <v>0.9</v>
      </c>
      <c r="H10" s="9"/>
      <c r="I10" s="9"/>
      <c r="J10" s="9"/>
      <c r="K10" s="9"/>
      <c r="L10" s="9"/>
      <c r="M10" s="9"/>
      <c r="N10" s="8" t="s">
        <v>8</v>
      </c>
      <c r="O10" s="9"/>
      <c r="P10" s="95" t="s">
        <v>86</v>
      </c>
      <c r="Q10" s="80" t="s">
        <v>10</v>
      </c>
      <c r="R10" s="44" t="s">
        <v>81</v>
      </c>
      <c r="S10" s="78" t="s">
        <v>12</v>
      </c>
      <c r="T10" s="96">
        <f>1+H14</f>
        <v>1.1499999999999999</v>
      </c>
      <c r="W10" s="9"/>
      <c r="AA10" s="9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9"/>
      <c r="B11" s="9"/>
      <c r="C11" s="9" t="s">
        <v>88</v>
      </c>
      <c r="D11" s="9"/>
      <c r="E11" s="9"/>
      <c r="F11" s="9"/>
      <c r="G11" s="94">
        <v>0.84</v>
      </c>
      <c r="J11" s="9"/>
      <c r="K11" s="9"/>
      <c r="L11" s="9"/>
      <c r="M11" s="9"/>
      <c r="N11" s="8" t="s">
        <v>8</v>
      </c>
      <c r="O11" s="9"/>
      <c r="P11" s="9"/>
      <c r="Q11" s="9"/>
      <c r="R11" s="37">
        <f>V8</f>
        <v>174000</v>
      </c>
      <c r="S11" s="78" t="s">
        <v>12</v>
      </c>
      <c r="T11" s="96">
        <f>1+H14</f>
        <v>1.1499999999999999</v>
      </c>
      <c r="U11" s="80" t="s">
        <v>10</v>
      </c>
      <c r="V11" s="97">
        <f>R11*T11</f>
        <v>200099.99999999997</v>
      </c>
      <c r="W11" s="9"/>
      <c r="AA11" s="9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K12" s="9"/>
      <c r="L12" s="9"/>
      <c r="M12" s="9"/>
      <c r="N12" s="8" t="s">
        <v>8</v>
      </c>
      <c r="AA12" s="9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9"/>
      <c r="B13" s="9"/>
      <c r="C13" s="9" t="s">
        <v>89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8" t="s">
        <v>8</v>
      </c>
      <c r="O13" s="7" t="s">
        <v>90</v>
      </c>
      <c r="P13" s="7"/>
      <c r="Q13" s="7"/>
      <c r="R13" s="7"/>
      <c r="S13" s="7"/>
      <c r="T13" s="7"/>
      <c r="U13" s="7"/>
      <c r="V13" s="7"/>
      <c r="W13" s="7"/>
      <c r="AA13" s="9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9"/>
      <c r="B14" s="9"/>
      <c r="C14" s="9" t="s">
        <v>91</v>
      </c>
      <c r="D14" s="9"/>
      <c r="E14" s="9"/>
      <c r="F14" s="9"/>
      <c r="G14" s="9"/>
      <c r="H14" s="75">
        <v>0.15</v>
      </c>
      <c r="J14" s="9"/>
      <c r="K14" s="9"/>
      <c r="L14" s="9"/>
      <c r="M14" s="9"/>
      <c r="N14" s="8" t="s">
        <v>8</v>
      </c>
      <c r="O14" s="7"/>
      <c r="AA14" s="9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 t="s">
        <v>8</v>
      </c>
      <c r="O15" s="7"/>
      <c r="P15" s="9" t="s">
        <v>92</v>
      </c>
      <c r="Q15" s="7"/>
      <c r="R15" s="7"/>
      <c r="S15" s="7"/>
      <c r="T15" s="7"/>
      <c r="U15" s="80" t="s">
        <v>10</v>
      </c>
      <c r="V15" s="89">
        <f>E16-V8*G10</f>
        <v>76310.000000000058</v>
      </c>
      <c r="W15" s="23" t="str">
        <f>IF(V15&gt;0,"  (increase)", IF(V15&lt;0,"  (decrease)","  (no change)"))</f>
        <v xml:space="preserve">  (increase)</v>
      </c>
      <c r="AA15" s="9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A16" s="9"/>
      <c r="B16" s="9"/>
      <c r="C16" s="9" t="s">
        <v>93</v>
      </c>
      <c r="D16" s="9"/>
      <c r="E16" s="76">
        <v>232910.00000000006</v>
      </c>
      <c r="F16" s="9"/>
      <c r="G16" s="38"/>
      <c r="H16" s="38"/>
      <c r="I16" s="17"/>
      <c r="J16" s="9"/>
      <c r="K16" s="9"/>
      <c r="L16" s="9"/>
      <c r="M16" s="9"/>
      <c r="N16" s="8" t="s">
        <v>8</v>
      </c>
      <c r="O16" s="7"/>
      <c r="P16" s="9" t="s">
        <v>94</v>
      </c>
      <c r="Q16" s="7"/>
      <c r="R16" s="7"/>
      <c r="S16" s="7"/>
      <c r="T16" s="7"/>
      <c r="U16" s="80" t="s">
        <v>10</v>
      </c>
      <c r="V16" s="89">
        <f>V11*G11-E16</f>
        <v>-64826.000000000087</v>
      </c>
      <c r="W16" s="23" t="str">
        <f>IF(V16&gt;0,"  (increase)", IF(V16&lt;0,"  (decrease)","  (no change)"))</f>
        <v xml:space="preserve">  (decrease)</v>
      </c>
      <c r="AA16" s="9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9"/>
      <c r="B17" s="9"/>
      <c r="C17" s="9"/>
      <c r="D17" s="9"/>
      <c r="E17" s="9"/>
      <c r="F17" s="9"/>
      <c r="G17" s="9"/>
      <c r="J17" s="9"/>
      <c r="K17" s="9"/>
      <c r="L17" s="9"/>
      <c r="M17" s="9"/>
      <c r="N17" s="8" t="s">
        <v>8</v>
      </c>
      <c r="AA17" s="9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 t="s">
        <v>8</v>
      </c>
      <c r="AA18" s="9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A19" s="18" t="s">
        <v>9</v>
      </c>
      <c r="B19" s="9"/>
      <c r="C19" s="9" t="s">
        <v>95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8" t="s">
        <v>8</v>
      </c>
      <c r="AA19" s="9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 t="s">
        <v>8</v>
      </c>
      <c r="AA20" s="9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18" t="s">
        <v>96</v>
      </c>
      <c r="B21" s="9"/>
      <c r="C21" s="78" t="s">
        <v>48</v>
      </c>
      <c r="D21" s="80" t="s">
        <v>10</v>
      </c>
      <c r="E21" s="9" t="s">
        <v>93</v>
      </c>
      <c r="F21" s="9"/>
      <c r="G21" s="9"/>
      <c r="H21" s="9"/>
      <c r="I21" s="9"/>
      <c r="J21" s="9"/>
      <c r="K21" s="9"/>
      <c r="L21" s="9"/>
      <c r="M21" s="9"/>
      <c r="N21" s="8" t="s">
        <v>8</v>
      </c>
      <c r="AA21" s="9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35">
      <c r="A22" s="9"/>
      <c r="B22" s="9"/>
      <c r="C22" s="78" t="s">
        <v>97</v>
      </c>
      <c r="D22" s="80" t="s">
        <v>10</v>
      </c>
      <c r="E22" s="9" t="s">
        <v>98</v>
      </c>
      <c r="F22" s="9"/>
      <c r="G22" s="9"/>
      <c r="H22" s="9"/>
      <c r="I22" s="9"/>
      <c r="J22" s="9"/>
      <c r="K22" s="9"/>
      <c r="L22" s="9"/>
      <c r="M22" s="9"/>
      <c r="N22" s="8" t="s">
        <v>8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35">
      <c r="A23" s="9"/>
      <c r="B23" s="9"/>
      <c r="C23" s="95" t="s">
        <v>86</v>
      </c>
      <c r="D23" s="80" t="s">
        <v>10</v>
      </c>
      <c r="E23" s="9" t="s">
        <v>99</v>
      </c>
      <c r="F23" s="9"/>
      <c r="G23" s="9"/>
      <c r="H23" s="9"/>
      <c r="I23" s="9"/>
      <c r="J23" s="9"/>
      <c r="K23" s="9"/>
      <c r="L23" s="9"/>
      <c r="M23" s="9"/>
      <c r="N23" s="8" t="s">
        <v>8</v>
      </c>
      <c r="Z23" s="9"/>
      <c r="AA23" s="9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35">
      <c r="A24" s="9"/>
      <c r="B24" s="9"/>
      <c r="C24" s="78" t="s">
        <v>100</v>
      </c>
      <c r="D24" s="80" t="s">
        <v>10</v>
      </c>
      <c r="E24" s="9" t="s">
        <v>85</v>
      </c>
      <c r="F24" s="9"/>
      <c r="G24" s="9"/>
      <c r="H24" s="9"/>
      <c r="I24" s="9"/>
      <c r="J24" s="9"/>
      <c r="K24" s="9"/>
      <c r="L24" s="9"/>
      <c r="M24" s="9"/>
      <c r="N24" s="8" t="s">
        <v>8</v>
      </c>
      <c r="Z24" s="9"/>
      <c r="AA24" s="9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35">
      <c r="A25" s="9"/>
      <c r="B25" s="9"/>
      <c r="C25" s="78" t="s">
        <v>101</v>
      </c>
      <c r="D25" s="80" t="s">
        <v>10</v>
      </c>
      <c r="E25" s="9" t="s">
        <v>88</v>
      </c>
      <c r="F25" s="9"/>
      <c r="G25" s="9"/>
      <c r="H25" s="9"/>
      <c r="I25" s="9"/>
      <c r="J25" s="9"/>
      <c r="K25" s="9"/>
      <c r="L25" s="9"/>
      <c r="M25" s="9"/>
      <c r="N25" s="8" t="s">
        <v>8</v>
      </c>
      <c r="Z25" s="9"/>
      <c r="AA25" s="9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Z26" s="9"/>
      <c r="AA26" s="9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35">
      <c r="A27" s="18" t="s">
        <v>102</v>
      </c>
      <c r="B27" s="9"/>
      <c r="C27" s="9" t="s">
        <v>92</v>
      </c>
      <c r="D27" s="9"/>
      <c r="E27" s="9"/>
      <c r="F27" s="9"/>
      <c r="G27" s="9"/>
      <c r="H27" s="80" t="s">
        <v>10</v>
      </c>
      <c r="I27" s="77" t="s">
        <v>103</v>
      </c>
      <c r="J27" s="9"/>
      <c r="K27" s="9"/>
      <c r="L27" s="9"/>
      <c r="M27" s="9"/>
      <c r="N27" s="8" t="s">
        <v>8</v>
      </c>
      <c r="Z27" s="9"/>
      <c r="AA27" s="9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35">
      <c r="A28" s="9"/>
      <c r="B28" s="9"/>
      <c r="C28" s="9" t="s">
        <v>94</v>
      </c>
      <c r="D28" s="9"/>
      <c r="E28" s="9"/>
      <c r="F28" s="9"/>
      <c r="G28" s="9"/>
      <c r="H28" s="80" t="s">
        <v>10</v>
      </c>
      <c r="I28" s="99" t="s">
        <v>104</v>
      </c>
      <c r="J28" s="9"/>
      <c r="K28" s="9"/>
      <c r="L28" s="9"/>
      <c r="M28" s="9"/>
      <c r="N28" s="8" t="s">
        <v>8</v>
      </c>
      <c r="Z28" s="9"/>
      <c r="AA28" s="9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Z29" s="9"/>
      <c r="AA29" s="9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Z30" s="7"/>
      <c r="AA30" s="7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7"/>
      <c r="K32" s="17"/>
      <c r="L32" s="17"/>
      <c r="M32" s="17"/>
      <c r="N32" s="8" t="s">
        <v>8</v>
      </c>
      <c r="X32" s="7"/>
      <c r="Y32" s="7"/>
      <c r="Z32" s="7"/>
      <c r="AA32" s="7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7"/>
      <c r="K33" s="17"/>
      <c r="L33" s="17"/>
      <c r="M33" s="17"/>
      <c r="N33" s="8" t="s">
        <v>8</v>
      </c>
      <c r="Y33" s="7"/>
      <c r="Z33" s="7"/>
      <c r="AA33" s="7"/>
      <c r="AB33" s="8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7"/>
      <c r="K34" s="17"/>
      <c r="L34" s="17"/>
      <c r="M34" s="17"/>
      <c r="N34" s="8" t="s">
        <v>8</v>
      </c>
      <c r="X34" s="7"/>
      <c r="Y34" s="7"/>
      <c r="Z34" s="7"/>
      <c r="AA34" s="7"/>
      <c r="AB34" s="8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7"/>
      <c r="K35" s="17"/>
      <c r="L35" s="17"/>
      <c r="M35" s="17"/>
      <c r="N35" s="8" t="s">
        <v>8</v>
      </c>
      <c r="X35" s="7"/>
      <c r="Y35" s="7"/>
      <c r="Z35" s="7"/>
      <c r="AA35" s="7"/>
      <c r="AB35" s="8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7"/>
      <c r="K36" s="17"/>
      <c r="L36" s="17"/>
      <c r="M36" s="17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7"/>
      <c r="K37" s="17"/>
      <c r="L37" s="17"/>
      <c r="M37" s="17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7"/>
      <c r="K38" s="17"/>
      <c r="L38" s="17"/>
      <c r="M38" s="17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17"/>
      <c r="K40" s="17"/>
      <c r="L40" s="17"/>
      <c r="M40" s="17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17"/>
      <c r="K41" s="17"/>
      <c r="L41" s="17"/>
      <c r="M41" s="17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17"/>
      <c r="K42" s="17"/>
      <c r="L42" s="17"/>
      <c r="M42" s="17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17"/>
      <c r="K43" s="17"/>
      <c r="L43" s="17"/>
      <c r="M43" s="17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17"/>
      <c r="K44" s="17"/>
      <c r="L44" s="17"/>
      <c r="M44" s="17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17"/>
      <c r="K45" s="17"/>
      <c r="L45" s="17"/>
      <c r="M45" s="17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17"/>
      <c r="K46" s="17"/>
      <c r="L46" s="17"/>
      <c r="M46" s="17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17"/>
      <c r="K47" s="17"/>
      <c r="L47" s="17"/>
      <c r="M47" s="17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17"/>
      <c r="K48" s="17"/>
      <c r="L48" s="17"/>
      <c r="M48" s="17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17"/>
      <c r="K49" s="17"/>
      <c r="L49" s="17"/>
      <c r="M49" s="17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17"/>
      <c r="K50" s="17"/>
      <c r="L50" s="17"/>
      <c r="M50" s="17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17"/>
      <c r="K51" s="17"/>
      <c r="L51" s="17"/>
      <c r="M51" s="17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17"/>
      <c r="K52" s="17"/>
      <c r="L52" s="17"/>
      <c r="M52" s="17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17"/>
      <c r="K53" s="17"/>
      <c r="L53" s="17"/>
      <c r="M53" s="17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17"/>
      <c r="K54" s="17"/>
      <c r="L54" s="17"/>
      <c r="M54" s="17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17"/>
      <c r="K55" s="17"/>
      <c r="L55" s="17"/>
      <c r="M55" s="17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17"/>
      <c r="K56" s="17"/>
      <c r="L56" s="17"/>
      <c r="M56" s="17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17"/>
      <c r="K57" s="17"/>
      <c r="L57" s="17"/>
      <c r="M57" s="17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17"/>
      <c r="K58" s="17"/>
      <c r="L58" s="17"/>
      <c r="M58" s="17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7"/>
      <c r="K59" s="17"/>
      <c r="L59" s="17"/>
      <c r="M59" s="17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S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9.140625" style="6" customWidth="1"/>
    <col min="14" max="17" width="9.140625" style="6"/>
    <col min="18" max="18" width="10.7109375" style="6" customWidth="1"/>
    <col min="19" max="19" width="9.140625" style="6"/>
    <col min="20" max="20" width="10.7109375" style="6" customWidth="1"/>
    <col min="21" max="21" width="9.140625" style="6"/>
    <col min="22" max="22" width="10.7109375" style="6" customWidth="1"/>
    <col min="23" max="16384" width="9.140625" style="6"/>
  </cols>
  <sheetData>
    <row r="1" spans="1:45" ht="15" customHeight="1" x14ac:dyDescent="0.25">
      <c r="A1" s="5" t="s">
        <v>3</v>
      </c>
      <c r="C1" t="s">
        <v>25</v>
      </c>
      <c r="D1" s="19"/>
      <c r="M1" s="14" t="s">
        <v>7</v>
      </c>
      <c r="N1" s="20" t="s">
        <v>8</v>
      </c>
      <c r="O1" s="6" t="s">
        <v>74</v>
      </c>
      <c r="P1" s="48" t="s">
        <v>10</v>
      </c>
      <c r="Q1" s="89">
        <f ca="1">V40</f>
        <v>73077</v>
      </c>
      <c r="R1" s="23" t="str">
        <f ca="1">W40</f>
        <v xml:space="preserve">  (increase)</v>
      </c>
      <c r="S1" s="22" t="s">
        <v>75</v>
      </c>
      <c r="AB1" s="20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ht="15" customHeight="1" x14ac:dyDescent="0.25">
      <c r="A2" s="5" t="s">
        <v>4</v>
      </c>
      <c r="C2" s="6" t="s">
        <v>76</v>
      </c>
      <c r="N2" s="20" t="s">
        <v>8</v>
      </c>
      <c r="O2" t="s">
        <v>77</v>
      </c>
      <c r="P2" s="48" t="s">
        <v>10</v>
      </c>
      <c r="Q2" s="89">
        <f ca="1">V41</f>
        <v>-64798.799999999988</v>
      </c>
      <c r="R2" s="23" t="str">
        <f ca="1">W41</f>
        <v xml:space="preserve">  (decrease)</v>
      </c>
      <c r="S2" s="22" t="s">
        <v>78</v>
      </c>
      <c r="T2"/>
      <c r="AB2" s="20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ht="15" customHeight="1" x14ac:dyDescent="0.25">
      <c r="A3" s="5" t="s">
        <v>5</v>
      </c>
      <c r="C3" s="6" t="s">
        <v>20</v>
      </c>
      <c r="N3" s="20" t="s">
        <v>8</v>
      </c>
      <c r="AB3" s="20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20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ht="15" customHeight="1" x14ac:dyDescent="0.25">
      <c r="A5" s="18" t="s">
        <v>6</v>
      </c>
      <c r="B5" s="9"/>
      <c r="C5" s="90" t="s">
        <v>79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 t="str">
        <f ca="1">G7*100 &amp; "% quota-share reinsurance means that " &amp;  G7*100 &amp; "% is CEDED to reinsurer:"</f>
        <v>20% quota-share reinsurance means that 20% is CEDED to reinsurer: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20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5" customHeight="1" x14ac:dyDescent="0.25">
      <c r="A6" s="43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8" t="s">
        <v>8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20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ht="15" customHeight="1" x14ac:dyDescent="0.35">
      <c r="A7" s="9"/>
      <c r="B7" s="9"/>
      <c r="C7" s="9" t="s">
        <v>80</v>
      </c>
      <c r="D7" s="9"/>
      <c r="E7" s="9"/>
      <c r="F7" s="16"/>
      <c r="G7" s="75">
        <f ca="1">RANDBETWEEN(4,14)*5/100</f>
        <v>0.2</v>
      </c>
      <c r="H7" s="9"/>
      <c r="I7" s="9"/>
      <c r="J7" s="9"/>
      <c r="K7" s="9"/>
      <c r="L7" s="9"/>
      <c r="M7" s="9"/>
      <c r="N7" s="8" t="s">
        <v>8</v>
      </c>
      <c r="O7" s="78"/>
      <c r="P7" s="44" t="s">
        <v>81</v>
      </c>
      <c r="Q7" s="80" t="s">
        <v>10</v>
      </c>
      <c r="R7" s="78" t="s">
        <v>82</v>
      </c>
      <c r="S7" s="78" t="s">
        <v>12</v>
      </c>
      <c r="T7" s="91" t="s">
        <v>30</v>
      </c>
      <c r="W7" s="9"/>
      <c r="X7" s="9"/>
      <c r="Y7" s="9"/>
      <c r="Z7" s="9"/>
      <c r="AA7" s="9"/>
      <c r="AB7" s="20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ht="15" customHeight="1" x14ac:dyDescent="0.35">
      <c r="A8" s="9"/>
      <c r="B8" s="9"/>
      <c r="C8" s="9" t="s">
        <v>105</v>
      </c>
      <c r="D8" s="9"/>
      <c r="E8" s="9"/>
      <c r="F8" s="9"/>
      <c r="G8" s="76">
        <f ca="1">RANDBETWEEN(75,150)*10000</f>
        <v>810000</v>
      </c>
      <c r="H8" s="80" t="s">
        <v>10</v>
      </c>
      <c r="I8" s="78" t="s">
        <v>82</v>
      </c>
      <c r="J8" s="9"/>
      <c r="K8" s="9"/>
      <c r="L8" s="9"/>
      <c r="M8" s="9"/>
      <c r="N8" s="8" t="s">
        <v>8</v>
      </c>
      <c r="Q8" s="80" t="s">
        <v>10</v>
      </c>
      <c r="R8" s="92">
        <f ca="1">G8</f>
        <v>810000</v>
      </c>
      <c r="S8" s="78" t="s">
        <v>12</v>
      </c>
      <c r="T8" s="93">
        <f ca="1">G7</f>
        <v>0.2</v>
      </c>
      <c r="U8" s="80" t="s">
        <v>10</v>
      </c>
      <c r="V8" s="37">
        <f ca="1">R8*T8</f>
        <v>162000</v>
      </c>
      <c r="Z8" s="9"/>
      <c r="AA8" s="9"/>
      <c r="AB8" s="20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ht="15" customHeight="1" x14ac:dyDescent="0.35">
      <c r="A9" s="9"/>
      <c r="B9" s="9"/>
      <c r="C9" s="9" t="s">
        <v>107</v>
      </c>
      <c r="D9" s="9"/>
      <c r="E9" s="9"/>
      <c r="F9" s="9"/>
      <c r="G9" s="76">
        <f ca="1">G8+RANDBETWEEN(50,80)*10000</f>
        <v>1580000</v>
      </c>
      <c r="H9" s="80" t="s">
        <v>10</v>
      </c>
      <c r="I9" s="78" t="s">
        <v>106</v>
      </c>
      <c r="J9" s="9"/>
      <c r="K9" s="9"/>
      <c r="L9" s="9"/>
      <c r="M9" s="9"/>
      <c r="N9" s="8" t="s">
        <v>8</v>
      </c>
      <c r="Z9" s="9"/>
      <c r="AA9" s="9"/>
      <c r="AB9" s="20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5" customHeight="1" x14ac:dyDescent="0.35">
      <c r="A10" s="9"/>
      <c r="B10" s="9"/>
      <c r="C10" s="9" t="s">
        <v>85</v>
      </c>
      <c r="D10" s="9"/>
      <c r="E10" s="9"/>
      <c r="F10" s="9"/>
      <c r="G10" s="94">
        <f ca="1">RANDBETWEEN(80,95)/100</f>
        <v>0.83</v>
      </c>
      <c r="H10" s="9"/>
      <c r="I10" s="9"/>
      <c r="J10" s="9"/>
      <c r="K10" s="9"/>
      <c r="L10" s="9"/>
      <c r="M10" s="9"/>
      <c r="N10" s="8" t="s">
        <v>8</v>
      </c>
      <c r="O10" s="9"/>
      <c r="P10" s="95" t="s">
        <v>86</v>
      </c>
      <c r="Q10" s="80" t="s">
        <v>10</v>
      </c>
      <c r="R10" s="44" t="s">
        <v>81</v>
      </c>
      <c r="S10" s="78" t="s">
        <v>12</v>
      </c>
      <c r="T10" s="96">
        <f ca="1">1+H14</f>
        <v>0.99</v>
      </c>
      <c r="W10" s="9"/>
      <c r="X10" s="9"/>
      <c r="Y10" s="9"/>
      <c r="Z10" s="9"/>
      <c r="AA10" s="9"/>
      <c r="AB10" s="20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5" customHeight="1" x14ac:dyDescent="0.25">
      <c r="A11" s="9"/>
      <c r="B11" s="9"/>
      <c r="C11" s="9" t="s">
        <v>88</v>
      </c>
      <c r="D11" s="9"/>
      <c r="E11" s="9"/>
      <c r="F11" s="9"/>
      <c r="G11" s="94">
        <f ca="1">RANDBETWEEN(80,95)/100</f>
        <v>0.89</v>
      </c>
      <c r="J11" s="9"/>
      <c r="K11" s="9"/>
      <c r="L11" s="9"/>
      <c r="M11" s="9"/>
      <c r="N11" s="8" t="s">
        <v>8</v>
      </c>
      <c r="O11" s="9"/>
      <c r="P11" s="9"/>
      <c r="Q11" s="9"/>
      <c r="R11" s="37">
        <f ca="1">V8</f>
        <v>162000</v>
      </c>
      <c r="S11" s="78" t="s">
        <v>12</v>
      </c>
      <c r="T11" s="96">
        <f ca="1">1+H14</f>
        <v>0.99</v>
      </c>
      <c r="U11" s="80" t="s">
        <v>10</v>
      </c>
      <c r="V11" s="97">
        <f ca="1">R11*T11</f>
        <v>160380</v>
      </c>
      <c r="W11" s="9"/>
      <c r="X11" s="9"/>
      <c r="Y11" s="9"/>
      <c r="Z11" s="9"/>
      <c r="AA11" s="9"/>
      <c r="AB11" s="20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15" customHeight="1" x14ac:dyDescent="0.25">
      <c r="K12" s="9"/>
      <c r="L12" s="9"/>
      <c r="M12" s="9"/>
      <c r="N12" s="8" t="s">
        <v>8</v>
      </c>
      <c r="X12" s="9"/>
      <c r="Y12" s="9"/>
      <c r="Z12" s="9"/>
      <c r="AA12" s="9"/>
      <c r="AB12" s="20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15" customHeight="1" x14ac:dyDescent="0.25">
      <c r="A13" s="9"/>
      <c r="B13" s="9"/>
      <c r="C13" s="9" t="s">
        <v>89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8" t="s">
        <v>8</v>
      </c>
      <c r="O13" s="9" t="s">
        <v>87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20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15" customHeight="1" x14ac:dyDescent="0.25">
      <c r="A14" s="9"/>
      <c r="B14" s="9"/>
      <c r="C14" s="9" t="s">
        <v>91</v>
      </c>
      <c r="D14" s="9"/>
      <c r="E14" s="9"/>
      <c r="F14" s="9"/>
      <c r="G14" s="9"/>
      <c r="H14" s="75">
        <f ca="1">RANDBETWEEN(-10,15)/100</f>
        <v>-0.01</v>
      </c>
      <c r="J14" s="9"/>
      <c r="K14" s="9"/>
      <c r="L14" s="9"/>
      <c r="M14" s="9"/>
      <c r="N14" s="8" t="s">
        <v>8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20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 t="s">
        <v>8</v>
      </c>
      <c r="O15" s="78" t="s">
        <v>108</v>
      </c>
      <c r="P15" s="9" t="s">
        <v>109</v>
      </c>
      <c r="Q15" s="9"/>
      <c r="R15" s="9"/>
      <c r="S15" s="80" t="s">
        <v>10</v>
      </c>
      <c r="T15" s="78" t="s">
        <v>106</v>
      </c>
      <c r="U15" s="80" t="s">
        <v>14</v>
      </c>
      <c r="V15" s="78" t="s">
        <v>82</v>
      </c>
      <c r="W15" s="9"/>
      <c r="X15" s="9"/>
      <c r="Y15" s="9"/>
      <c r="Z15" s="9"/>
      <c r="AA15" s="9"/>
      <c r="AB15" s="20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15" customHeight="1" x14ac:dyDescent="0.25">
      <c r="A16" s="9"/>
      <c r="B16" s="9"/>
      <c r="C16" s="9" t="s">
        <v>110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8" t="s">
        <v>8</v>
      </c>
      <c r="S16" s="80" t="s">
        <v>10</v>
      </c>
      <c r="T16" s="9">
        <f ca="1">G9</f>
        <v>1580000</v>
      </c>
      <c r="U16" s="80" t="s">
        <v>14</v>
      </c>
      <c r="V16" s="9">
        <f ca="1">G8</f>
        <v>810000</v>
      </c>
      <c r="Y16" s="9"/>
      <c r="Z16" s="9"/>
      <c r="AA16" s="9"/>
      <c r="AB16" s="20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ht="15" customHeight="1" x14ac:dyDescent="0.25">
      <c r="A17" s="9"/>
      <c r="B17" s="9"/>
      <c r="C17" s="9" t="s">
        <v>84</v>
      </c>
      <c r="D17" s="9"/>
      <c r="E17" s="9"/>
      <c r="F17" s="75">
        <f ca="1">RANDBETWEEN(-10,20)/100</f>
        <v>0.15</v>
      </c>
      <c r="G17" s="9"/>
      <c r="J17" s="9"/>
      <c r="K17" s="9"/>
      <c r="L17" s="9"/>
      <c r="M17" s="9"/>
      <c r="N17" s="8" t="s">
        <v>8</v>
      </c>
      <c r="O17" s="9"/>
      <c r="P17" s="9"/>
      <c r="Q17" s="9"/>
      <c r="R17" s="9"/>
      <c r="S17" s="80" t="s">
        <v>10</v>
      </c>
      <c r="T17" s="27">
        <f ca="1">T16-V16</f>
        <v>770000</v>
      </c>
      <c r="U17" s="9"/>
      <c r="V17" s="9"/>
      <c r="W17" s="9"/>
      <c r="X17" s="9"/>
      <c r="Y17" s="9"/>
      <c r="Z17" s="9"/>
      <c r="AA17" s="9"/>
      <c r="AB17" s="20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ht="1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8" t="s">
        <v>8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20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ht="15" customHeight="1" x14ac:dyDescent="0.35">
      <c r="A19" s="18" t="s">
        <v>9</v>
      </c>
      <c r="B19" s="9"/>
      <c r="C19" s="9" t="s">
        <v>111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8" t="s">
        <v>8</v>
      </c>
      <c r="O19" s="78" t="s">
        <v>112</v>
      </c>
      <c r="P19" s="9" t="s">
        <v>113</v>
      </c>
      <c r="Q19" s="9"/>
      <c r="R19" s="9"/>
      <c r="S19" s="80" t="s">
        <v>10</v>
      </c>
      <c r="T19" s="101" t="s">
        <v>114</v>
      </c>
      <c r="U19" s="80" t="s">
        <v>12</v>
      </c>
      <c r="V19" s="91" t="s">
        <v>30</v>
      </c>
      <c r="W19" s="9"/>
      <c r="X19" s="9"/>
      <c r="Y19" s="9"/>
      <c r="Z19" s="9"/>
      <c r="AA19" s="9"/>
      <c r="AB19" s="20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ht="15" customHeight="1" x14ac:dyDescent="0.3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8" t="s">
        <v>8</v>
      </c>
      <c r="O20" s="102" t="s">
        <v>115</v>
      </c>
      <c r="T20" s="27">
        <f ca="1">T17</f>
        <v>770000</v>
      </c>
      <c r="U20" s="80" t="s">
        <v>12</v>
      </c>
      <c r="V20" s="93">
        <f ca="1">G7</f>
        <v>0.2</v>
      </c>
      <c r="Y20" s="9"/>
      <c r="Z20" s="9"/>
      <c r="AA20" s="9"/>
      <c r="AB20" s="20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ht="15" customHeight="1" x14ac:dyDescent="0.25">
      <c r="A21" s="18" t="s">
        <v>96</v>
      </c>
      <c r="B21" s="9"/>
      <c r="C21" s="78" t="s">
        <v>17</v>
      </c>
      <c r="D21" s="80" t="s">
        <v>10</v>
      </c>
      <c r="E21" s="9" t="s">
        <v>93</v>
      </c>
      <c r="F21" s="9"/>
      <c r="G21" s="9"/>
      <c r="H21" s="9"/>
      <c r="I21" s="9"/>
      <c r="J21" s="9"/>
      <c r="K21" s="9"/>
      <c r="L21" s="9"/>
      <c r="M21" s="9"/>
      <c r="N21" s="8" t="s">
        <v>8</v>
      </c>
      <c r="O21" s="9"/>
      <c r="P21" s="9"/>
      <c r="Q21" s="9"/>
      <c r="R21" s="9"/>
      <c r="S21" s="80" t="s">
        <v>10</v>
      </c>
      <c r="T21" s="98">
        <f ca="1">T20*V20</f>
        <v>154000</v>
      </c>
      <c r="U21" s="9"/>
      <c r="V21" s="9"/>
      <c r="W21" s="9"/>
      <c r="X21" s="9"/>
      <c r="Y21" s="9"/>
      <c r="Z21" s="9"/>
      <c r="AA21" s="9"/>
      <c r="AB21" s="20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5" customHeight="1" x14ac:dyDescent="0.35">
      <c r="A22" s="9"/>
      <c r="B22" s="9"/>
      <c r="C22" s="78" t="s">
        <v>97</v>
      </c>
      <c r="D22" s="80" t="s">
        <v>10</v>
      </c>
      <c r="E22" s="9" t="s">
        <v>98</v>
      </c>
      <c r="F22" s="9"/>
      <c r="G22" s="9"/>
      <c r="H22" s="9"/>
      <c r="I22" s="9"/>
      <c r="J22" s="9"/>
      <c r="K22" s="9"/>
      <c r="L22" s="9"/>
      <c r="M22" s="9"/>
      <c r="N22" s="8" t="s">
        <v>8</v>
      </c>
      <c r="O22" s="9"/>
      <c r="P22" s="9"/>
      <c r="Q22" s="9"/>
      <c r="R22" s="9"/>
      <c r="S22" s="80" t="s">
        <v>10</v>
      </c>
      <c r="T22" s="103" t="s">
        <v>116</v>
      </c>
      <c r="U22" s="79" t="s">
        <v>117</v>
      </c>
      <c r="V22" s="9"/>
      <c r="W22" s="9"/>
      <c r="X22" s="9"/>
      <c r="Y22" s="9"/>
      <c r="Z22" s="9"/>
      <c r="AA22" s="9"/>
      <c r="AB22" s="20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15" customHeight="1" x14ac:dyDescent="0.35">
      <c r="A23" s="9"/>
      <c r="B23" s="9"/>
      <c r="C23" s="95" t="s">
        <v>86</v>
      </c>
      <c r="D23" s="80" t="s">
        <v>10</v>
      </c>
      <c r="E23" s="9" t="s">
        <v>99</v>
      </c>
      <c r="F23" s="9"/>
      <c r="G23" s="9"/>
      <c r="H23" s="9"/>
      <c r="I23" s="9"/>
      <c r="J23" s="9"/>
      <c r="K23" s="9"/>
      <c r="L23" s="9"/>
      <c r="M23" s="9"/>
      <c r="N23" s="8" t="s">
        <v>8</v>
      </c>
      <c r="O23" s="9"/>
      <c r="P23" s="9"/>
      <c r="Q23" s="9"/>
      <c r="R23" s="9"/>
      <c r="S23" s="9"/>
      <c r="T23" s="46"/>
      <c r="U23" s="9"/>
      <c r="V23" s="9"/>
      <c r="W23" s="9"/>
      <c r="X23" s="9"/>
      <c r="Y23" s="9"/>
      <c r="Z23" s="9"/>
      <c r="AA23" s="9"/>
      <c r="AB23" s="20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ht="15" customHeight="1" x14ac:dyDescent="0.35">
      <c r="A24" s="9"/>
      <c r="B24" s="9"/>
      <c r="C24" s="78" t="s">
        <v>100</v>
      </c>
      <c r="D24" s="80" t="s">
        <v>10</v>
      </c>
      <c r="E24" s="9" t="s">
        <v>85</v>
      </c>
      <c r="F24" s="9"/>
      <c r="G24" s="9"/>
      <c r="H24" s="9"/>
      <c r="I24" s="9"/>
      <c r="J24" s="9"/>
      <c r="K24" s="9"/>
      <c r="L24" s="9"/>
      <c r="M24" s="9"/>
      <c r="N24" s="8" t="s">
        <v>8</v>
      </c>
      <c r="O24" s="78" t="s">
        <v>118</v>
      </c>
      <c r="P24" s="9" t="s">
        <v>119</v>
      </c>
      <c r="Q24" s="9"/>
      <c r="R24" s="9"/>
      <c r="S24" s="80" t="s">
        <v>10</v>
      </c>
      <c r="T24" s="103" t="s">
        <v>116</v>
      </c>
      <c r="U24" s="80" t="s">
        <v>11</v>
      </c>
      <c r="V24" s="95" t="s">
        <v>86</v>
      </c>
      <c r="W24" s="9"/>
      <c r="X24" s="9"/>
      <c r="Y24" s="9"/>
      <c r="Z24" s="9"/>
      <c r="AA24" s="9"/>
      <c r="AB24" s="20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ht="15" customHeight="1" x14ac:dyDescent="0.35">
      <c r="A25" s="9"/>
      <c r="B25" s="9"/>
      <c r="C25" s="78" t="s">
        <v>101</v>
      </c>
      <c r="D25" s="80" t="s">
        <v>10</v>
      </c>
      <c r="E25" s="9" t="s">
        <v>88</v>
      </c>
      <c r="F25" s="9"/>
      <c r="G25" s="9"/>
      <c r="H25" s="9"/>
      <c r="I25" s="9"/>
      <c r="J25" s="9"/>
      <c r="K25" s="9"/>
      <c r="L25" s="9"/>
      <c r="M25" s="9"/>
      <c r="N25" s="8" t="s">
        <v>8</v>
      </c>
      <c r="O25" s="9"/>
      <c r="P25" s="9"/>
      <c r="Q25" s="9"/>
      <c r="R25" s="9"/>
      <c r="S25" s="80" t="s">
        <v>10</v>
      </c>
      <c r="T25" s="98">
        <f ca="1">T21</f>
        <v>154000</v>
      </c>
      <c r="U25" s="80" t="s">
        <v>11</v>
      </c>
      <c r="V25" s="97">
        <f ca="1">V11</f>
        <v>160380</v>
      </c>
      <c r="W25" s="9"/>
      <c r="X25" s="9"/>
      <c r="Y25" s="9"/>
      <c r="Z25" s="9"/>
      <c r="AA25" s="9"/>
      <c r="AB25" s="20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t="1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O26" s="9"/>
      <c r="P26" s="9"/>
      <c r="Q26" s="9"/>
      <c r="R26" s="9"/>
      <c r="S26" s="80" t="s">
        <v>10</v>
      </c>
      <c r="T26" s="37">
        <f ca="1">T25+V25</f>
        <v>314380</v>
      </c>
      <c r="U26" s="9"/>
      <c r="V26" s="9"/>
      <c r="W26" s="9"/>
      <c r="X26" s="9"/>
      <c r="Y26" s="9"/>
      <c r="Z26" s="9"/>
      <c r="AA26" s="9"/>
      <c r="AB26" s="20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" customHeight="1" x14ac:dyDescent="0.35">
      <c r="A27" s="18" t="s">
        <v>102</v>
      </c>
      <c r="B27" s="9"/>
      <c r="C27" s="9" t="s">
        <v>92</v>
      </c>
      <c r="D27" s="9"/>
      <c r="E27" s="9"/>
      <c r="F27" s="9"/>
      <c r="G27" s="9"/>
      <c r="H27" s="80" t="s">
        <v>10</v>
      </c>
      <c r="I27" s="77" t="s">
        <v>103</v>
      </c>
      <c r="J27" s="78"/>
      <c r="K27" s="9"/>
      <c r="L27" s="9"/>
      <c r="M27" s="9"/>
      <c r="N27" s="8" t="s">
        <v>8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20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ht="15" customHeight="1" x14ac:dyDescent="0.35">
      <c r="A28" s="9"/>
      <c r="B28" s="9"/>
      <c r="C28" s="9" t="s">
        <v>94</v>
      </c>
      <c r="D28" s="9"/>
      <c r="E28" s="9"/>
      <c r="F28" s="9"/>
      <c r="G28" s="9"/>
      <c r="H28" s="80" t="s">
        <v>10</v>
      </c>
      <c r="I28" s="99" t="s">
        <v>104</v>
      </c>
      <c r="J28" s="9"/>
      <c r="K28" s="9"/>
      <c r="L28" s="9"/>
      <c r="M28" s="9"/>
      <c r="N28" s="8" t="s">
        <v>8</v>
      </c>
      <c r="O28" s="9" t="s">
        <v>120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20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0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15" customHeight="1" x14ac:dyDescent="0.35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O30" s="78" t="s">
        <v>121</v>
      </c>
      <c r="P30" s="9" t="s">
        <v>119</v>
      </c>
      <c r="Q30" s="9"/>
      <c r="R30" s="9"/>
      <c r="S30" s="80" t="s">
        <v>10</v>
      </c>
      <c r="T30" s="78" t="s">
        <v>122</v>
      </c>
      <c r="U30" s="80" t="s">
        <v>12</v>
      </c>
      <c r="V30" s="32">
        <f ca="1">1+F17</f>
        <v>1.1499999999999999</v>
      </c>
      <c r="W30" s="9"/>
      <c r="X30" s="9"/>
      <c r="Y30" s="9"/>
      <c r="Z30" s="7"/>
      <c r="AA30" s="7"/>
      <c r="AB30" s="20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1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T31" s="37">
        <f ca="1">T26</f>
        <v>314380</v>
      </c>
      <c r="U31" s="80" t="s">
        <v>12</v>
      </c>
      <c r="V31" s="93">
        <f ca="1">1+F17</f>
        <v>1.1499999999999999</v>
      </c>
      <c r="Y31" s="9"/>
      <c r="Z31" s="7"/>
      <c r="AA31" s="7"/>
      <c r="AB31" s="20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1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17"/>
      <c r="K32" s="17"/>
      <c r="L32" s="17"/>
      <c r="M32" s="17"/>
      <c r="N32" s="8" t="s">
        <v>8</v>
      </c>
      <c r="O32" s="9"/>
      <c r="P32" s="9"/>
      <c r="Q32" s="9"/>
      <c r="R32" s="9"/>
      <c r="S32" s="80" t="s">
        <v>10</v>
      </c>
      <c r="T32" s="27">
        <f ca="1">T31*V31</f>
        <v>361537</v>
      </c>
      <c r="U32" s="9"/>
      <c r="V32" s="9"/>
      <c r="W32" s="9"/>
      <c r="X32" s="9"/>
      <c r="Y32" s="7"/>
      <c r="Z32" s="7"/>
      <c r="AA32" s="7"/>
      <c r="AB32" s="20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17"/>
      <c r="K33" s="17"/>
      <c r="L33" s="17"/>
      <c r="M33" s="17"/>
      <c r="N33" s="8" t="s">
        <v>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7"/>
      <c r="Z33" s="7"/>
      <c r="AA33" s="7"/>
      <c r="AB33" s="20" t="s">
        <v>8</v>
      </c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17"/>
      <c r="K34" s="17"/>
      <c r="L34" s="17"/>
      <c r="M34" s="17"/>
      <c r="N34" s="8" t="s">
        <v>8</v>
      </c>
      <c r="O34" s="9"/>
      <c r="P34" s="9" t="s">
        <v>123</v>
      </c>
      <c r="Q34" s="9"/>
      <c r="R34" s="9"/>
      <c r="S34" s="9"/>
      <c r="T34" s="9"/>
      <c r="U34" s="9"/>
      <c r="V34" s="9"/>
      <c r="W34" s="9"/>
      <c r="X34" s="9"/>
      <c r="Y34" s="7"/>
      <c r="Z34" s="7"/>
      <c r="AA34" s="7"/>
      <c r="AB34" s="20" t="s">
        <v>8</v>
      </c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17"/>
      <c r="K35" s="17"/>
      <c r="L35" s="17"/>
      <c r="M35" s="17"/>
      <c r="N35" s="8" t="s">
        <v>8</v>
      </c>
      <c r="O35" s="9"/>
      <c r="P35" s="9"/>
      <c r="Q35" s="9"/>
      <c r="R35" s="78" t="s">
        <v>48</v>
      </c>
      <c r="S35" s="80" t="s">
        <v>10</v>
      </c>
      <c r="T35" s="27">
        <f ca="1">T32</f>
        <v>361537</v>
      </c>
      <c r="U35" s="80" t="s">
        <v>14</v>
      </c>
      <c r="V35" s="98">
        <f ca="1">T25</f>
        <v>154000</v>
      </c>
      <c r="W35" s="9"/>
      <c r="X35" s="7"/>
      <c r="Y35" s="7"/>
      <c r="Z35" s="7"/>
      <c r="AA35" s="7"/>
      <c r="AB35" s="20" t="s">
        <v>8</v>
      </c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ht="1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17"/>
      <c r="K36" s="17"/>
      <c r="L36" s="17"/>
      <c r="M36" s="17"/>
      <c r="N36" s="8" t="s">
        <v>8</v>
      </c>
      <c r="O36" s="7"/>
      <c r="P36" s="7"/>
      <c r="Q36" s="7"/>
      <c r="R36" s="7"/>
      <c r="S36" s="80" t="s">
        <v>10</v>
      </c>
      <c r="T36" s="100">
        <f ca="1">T35-V35</f>
        <v>207537</v>
      </c>
      <c r="U36" s="7"/>
      <c r="V36" s="7"/>
      <c r="W36" s="7"/>
      <c r="X36" s="7"/>
      <c r="Y36" s="7"/>
      <c r="Z36" s="7"/>
      <c r="AA36" s="7"/>
      <c r="AB36" s="20" t="s">
        <v>8</v>
      </c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17"/>
      <c r="K37" s="17"/>
      <c r="L37" s="17"/>
      <c r="M37" s="17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20" t="s">
        <v>8</v>
      </c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1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17"/>
      <c r="K38" s="17"/>
      <c r="L38" s="17"/>
      <c r="M38" s="17"/>
      <c r="N38" s="8" t="s">
        <v>8</v>
      </c>
      <c r="O38" s="7" t="s">
        <v>124</v>
      </c>
      <c r="P38" s="7"/>
      <c r="Q38" s="7"/>
      <c r="R38" s="7"/>
      <c r="S38" s="7"/>
      <c r="T38" s="7"/>
      <c r="U38" s="7"/>
      <c r="V38" s="7"/>
      <c r="W38" s="7"/>
      <c r="Y38" s="7"/>
      <c r="Z38" s="7"/>
      <c r="AA38" s="7"/>
      <c r="AB38" s="20" t="s">
        <v>8</v>
      </c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7"/>
      <c r="K39" s="17"/>
      <c r="L39" s="17"/>
      <c r="M39" s="17"/>
      <c r="N39" s="8" t="s">
        <v>8</v>
      </c>
      <c r="O39" s="7"/>
      <c r="X39" s="7"/>
      <c r="Y39" s="7"/>
      <c r="Z39" s="7"/>
      <c r="AA39" s="7"/>
      <c r="AB39" s="20" t="s">
        <v>8</v>
      </c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1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7"/>
      <c r="P40" s="9" t="s">
        <v>92</v>
      </c>
      <c r="Q40" s="7"/>
      <c r="R40" s="7"/>
      <c r="S40" s="7"/>
      <c r="T40" s="7"/>
      <c r="U40" s="80" t="s">
        <v>10</v>
      </c>
      <c r="V40" s="89">
        <f ca="1">T36-V8*G10</f>
        <v>73077</v>
      </c>
      <c r="W40" s="23" t="str">
        <f ca="1">IF(V40&gt;0,"  (increase)", IF(V40&lt;0,"  (decrease)","  (no change)"))</f>
        <v xml:space="preserve">  (increase)</v>
      </c>
      <c r="X40" s="7"/>
      <c r="Y40" s="7"/>
      <c r="Z40" s="7"/>
      <c r="AA40" s="7"/>
      <c r="AB40" s="20" t="s">
        <v>8</v>
      </c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1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O41" s="7"/>
      <c r="P41" s="9" t="s">
        <v>94</v>
      </c>
      <c r="Q41" s="7"/>
      <c r="R41" s="7"/>
      <c r="S41" s="7"/>
      <c r="T41" s="7"/>
      <c r="U41" s="80" t="s">
        <v>10</v>
      </c>
      <c r="V41" s="89">
        <f ca="1">V11*G11-T36</f>
        <v>-64798.799999999988</v>
      </c>
      <c r="W41" s="23" t="str">
        <f ca="1">IF(V41&gt;0,"  (increase)", IF(V41&lt;0,"  (decrease)","  (no change)"))</f>
        <v xml:space="preserve">  (decrease)</v>
      </c>
      <c r="X41" s="7"/>
      <c r="Y41" s="7"/>
      <c r="Z41" s="7"/>
      <c r="AA41" s="7"/>
      <c r="AB41" s="20" t="s">
        <v>8</v>
      </c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1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20" t="s">
        <v>8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ht="1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20" t="s">
        <v>8</v>
      </c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0" t="s">
        <v>8</v>
      </c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ht="1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0" t="s">
        <v>8</v>
      </c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0" t="s">
        <v>8</v>
      </c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ht="1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20" t="s">
        <v>8</v>
      </c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ht="1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20" t="s">
        <v>8</v>
      </c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1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20" t="s">
        <v>8</v>
      </c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20" t="s">
        <v>8</v>
      </c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20" t="s">
        <v>8</v>
      </c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20" t="s">
        <v>8</v>
      </c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ht="1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0" t="s">
        <v>8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ht="1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20" t="s">
        <v>8</v>
      </c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ht="1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20" t="s">
        <v>8</v>
      </c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20" t="s">
        <v>8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1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20" t="s">
        <v>8</v>
      </c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ht="1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0" t="s">
        <v>8</v>
      </c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0" t="s">
        <v>8</v>
      </c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25</v>
      </c>
      <c r="D1" s="19"/>
      <c r="M1" s="14" t="s">
        <v>7</v>
      </c>
      <c r="N1" s="20" t="s">
        <v>8</v>
      </c>
      <c r="AB1" s="8" t="s">
        <v>8</v>
      </c>
      <c r="AV1"/>
      <c r="AW1"/>
      <c r="AX1"/>
    </row>
    <row r="2" spans="1:50" ht="15" customHeight="1" x14ac:dyDescent="0.25">
      <c r="A2" s="5" t="s">
        <v>4</v>
      </c>
      <c r="C2" s="6" t="s">
        <v>125</v>
      </c>
      <c r="N2" s="20" t="s">
        <v>8</v>
      </c>
      <c r="O2" s="6" t="s">
        <v>126</v>
      </c>
      <c r="AB2" s="8" t="s">
        <v>8</v>
      </c>
      <c r="AV2"/>
      <c r="AW2"/>
      <c r="AX2"/>
    </row>
    <row r="3" spans="1:50" ht="15" customHeight="1" x14ac:dyDescent="0.25">
      <c r="A3" s="5" t="s">
        <v>5</v>
      </c>
      <c r="C3" s="6" t="s">
        <v>127</v>
      </c>
      <c r="N3" s="20" t="s">
        <v>8</v>
      </c>
      <c r="O3" s="102" t="s">
        <v>128</v>
      </c>
      <c r="AB3" s="8" t="s">
        <v>8</v>
      </c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V4"/>
      <c r="AW4"/>
      <c r="AX4"/>
    </row>
    <row r="5" spans="1:50" ht="15" customHeight="1" x14ac:dyDescent="0.25">
      <c r="A5" s="18" t="s">
        <v>6</v>
      </c>
      <c r="C5" s="41" t="s">
        <v>129</v>
      </c>
      <c r="D5" s="31"/>
      <c r="E5" s="31"/>
      <c r="F5" s="28"/>
      <c r="G5" s="104">
        <v>3.9</v>
      </c>
      <c r="H5" s="7"/>
      <c r="I5" s="7"/>
      <c r="J5" s="7"/>
      <c r="K5" s="9"/>
      <c r="L5" s="9"/>
      <c r="M5" s="9"/>
      <c r="N5" s="8" t="s">
        <v>8</v>
      </c>
      <c r="O5" s="105" t="s">
        <v>130</v>
      </c>
      <c r="P5" s="106" t="s">
        <v>48</v>
      </c>
      <c r="Q5" s="106" t="s">
        <v>14</v>
      </c>
      <c r="R5" s="106" t="s">
        <v>131</v>
      </c>
      <c r="S5" s="106" t="s">
        <v>11</v>
      </c>
      <c r="T5" s="106" t="s">
        <v>132</v>
      </c>
      <c r="U5" s="107" t="s">
        <v>133</v>
      </c>
      <c r="V5" s="106">
        <v>0</v>
      </c>
      <c r="W5" s="108" t="s">
        <v>134</v>
      </c>
      <c r="X5" s="31"/>
      <c r="Y5" s="28"/>
      <c r="Z5" s="7"/>
      <c r="AA5" s="7"/>
      <c r="AB5" s="8" t="s">
        <v>8</v>
      </c>
      <c r="AV5"/>
      <c r="AW5"/>
      <c r="AX5"/>
    </row>
    <row r="6" spans="1:50" ht="15" customHeight="1" x14ac:dyDescent="0.25">
      <c r="A6" s="43"/>
      <c r="C6" s="39" t="s">
        <v>135</v>
      </c>
      <c r="D6" s="29"/>
      <c r="E6" s="29"/>
      <c r="F6" s="33"/>
      <c r="G6" s="109">
        <v>5.0999999999999996</v>
      </c>
      <c r="H6" s="7"/>
      <c r="I6" s="7"/>
      <c r="J6" s="7"/>
      <c r="K6" s="9"/>
      <c r="L6" s="9"/>
      <c r="M6" s="9"/>
      <c r="N6" s="8" t="s">
        <v>8</v>
      </c>
      <c r="O6" s="110" t="s">
        <v>136</v>
      </c>
      <c r="P6" s="111" t="s">
        <v>137</v>
      </c>
      <c r="Q6" s="112" t="s">
        <v>11</v>
      </c>
      <c r="R6" s="112" t="s">
        <v>138</v>
      </c>
      <c r="S6" s="112" t="s">
        <v>11</v>
      </c>
      <c r="T6" s="112" t="s">
        <v>139</v>
      </c>
      <c r="U6" s="113" t="s">
        <v>133</v>
      </c>
      <c r="V6" s="112">
        <v>0</v>
      </c>
      <c r="W6" s="114" t="s">
        <v>140</v>
      </c>
      <c r="X6" s="30"/>
      <c r="Y6" s="34"/>
      <c r="Z6" s="7"/>
      <c r="AA6" s="7"/>
      <c r="AB6" s="8" t="s">
        <v>8</v>
      </c>
      <c r="AV6"/>
      <c r="AW6"/>
      <c r="AX6"/>
    </row>
    <row r="7" spans="1:50" ht="15" customHeight="1" x14ac:dyDescent="0.25">
      <c r="C7" s="35" t="s">
        <v>141</v>
      </c>
      <c r="D7" s="30"/>
      <c r="E7" s="30"/>
      <c r="F7" s="34"/>
      <c r="G7" s="115">
        <v>3.6</v>
      </c>
      <c r="H7" s="37" t="s">
        <v>142</v>
      </c>
      <c r="I7" s="7"/>
      <c r="J7" s="7"/>
      <c r="K7" s="9"/>
      <c r="L7" s="9"/>
      <c r="M7" s="9"/>
      <c r="N7" s="8" t="s">
        <v>8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V7"/>
      <c r="AW7"/>
      <c r="AX7"/>
    </row>
    <row r="8" spans="1:50" ht="15" customHeight="1" x14ac:dyDescent="0.25">
      <c r="A8" s="18"/>
      <c r="B8" s="9"/>
      <c r="C8" s="39" t="s">
        <v>143</v>
      </c>
      <c r="D8" s="29"/>
      <c r="E8" s="29"/>
      <c r="F8" s="33"/>
      <c r="G8" s="109">
        <v>0.4</v>
      </c>
      <c r="H8" s="7"/>
      <c r="I8" s="7"/>
      <c r="J8" s="9"/>
      <c r="K8" s="9"/>
      <c r="L8" s="9"/>
      <c r="M8" s="9"/>
      <c r="N8" s="8" t="s">
        <v>8</v>
      </c>
      <c r="O8" s="7" t="s">
        <v>144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V8"/>
      <c r="AW8"/>
      <c r="AX8"/>
    </row>
    <row r="9" spans="1:50" ht="15" customHeight="1" x14ac:dyDescent="0.25">
      <c r="A9" s="9"/>
      <c r="B9" s="9"/>
      <c r="C9" s="39" t="s">
        <v>145</v>
      </c>
      <c r="D9" s="29"/>
      <c r="E9" s="29"/>
      <c r="F9" s="33"/>
      <c r="G9" s="109">
        <v>2.7</v>
      </c>
      <c r="H9" s="7"/>
      <c r="I9" s="7"/>
      <c r="J9" s="9"/>
      <c r="K9" s="9"/>
      <c r="L9" s="9"/>
      <c r="M9" s="9"/>
      <c r="N9" s="8" t="s">
        <v>8</v>
      </c>
      <c r="O9" s="7"/>
      <c r="P9" s="116" t="s">
        <v>131</v>
      </c>
      <c r="Q9" s="8" t="s">
        <v>10</v>
      </c>
      <c r="R9" s="40">
        <f>G10</f>
        <v>1.9</v>
      </c>
      <c r="S9" s="36" t="s">
        <v>146</v>
      </c>
      <c r="T9" s="7"/>
      <c r="U9" s="7"/>
      <c r="V9" s="7"/>
      <c r="W9" s="7"/>
      <c r="X9" s="7"/>
      <c r="Y9" s="7"/>
      <c r="Z9" s="7"/>
      <c r="AA9" s="7"/>
      <c r="AB9" s="8" t="s">
        <v>8</v>
      </c>
      <c r="AV9"/>
      <c r="AW9"/>
      <c r="AX9"/>
    </row>
    <row r="10" spans="1:50" ht="15" customHeight="1" x14ac:dyDescent="0.25">
      <c r="A10" s="9"/>
      <c r="B10" s="9"/>
      <c r="C10" s="35" t="s">
        <v>147</v>
      </c>
      <c r="D10" s="30"/>
      <c r="E10" s="30"/>
      <c r="F10" s="34"/>
      <c r="G10" s="115">
        <v>1.9</v>
      </c>
      <c r="H10" s="37" t="s">
        <v>142</v>
      </c>
      <c r="I10" s="7"/>
      <c r="J10" s="9"/>
      <c r="K10" s="9"/>
      <c r="L10" s="9"/>
      <c r="M10" s="9"/>
      <c r="N10" s="8" t="s">
        <v>8</v>
      </c>
      <c r="O10" s="7"/>
      <c r="P10" s="116" t="s">
        <v>138</v>
      </c>
      <c r="Q10" s="8" t="s">
        <v>10</v>
      </c>
      <c r="R10" s="40">
        <f>G10</f>
        <v>1.9</v>
      </c>
      <c r="S10" s="36" t="s">
        <v>146</v>
      </c>
      <c r="T10" s="7"/>
      <c r="U10" s="7"/>
      <c r="V10" s="7"/>
      <c r="W10" s="7"/>
      <c r="X10" s="7"/>
      <c r="Y10" s="7"/>
      <c r="Z10" s="7"/>
      <c r="AA10" s="7"/>
      <c r="AB10" s="8" t="s">
        <v>8</v>
      </c>
      <c r="AV10"/>
      <c r="AW10"/>
      <c r="AX10"/>
    </row>
    <row r="11" spans="1:5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9"/>
      <c r="K11" s="9"/>
      <c r="L11" s="9"/>
      <c r="M11" s="9"/>
      <c r="N11" s="8" t="s">
        <v>8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V11"/>
      <c r="AW11"/>
      <c r="AX11"/>
    </row>
    <row r="12" spans="1:50" ht="15" customHeight="1" x14ac:dyDescent="0.25">
      <c r="A12" s="9"/>
      <c r="B12" s="9"/>
      <c r="C12" s="45" t="s">
        <v>148</v>
      </c>
      <c r="I12" s="7"/>
      <c r="J12" s="9"/>
      <c r="K12" s="9"/>
      <c r="L12" s="9"/>
      <c r="M12" s="9"/>
      <c r="N12" s="8" t="s">
        <v>8</v>
      </c>
      <c r="O12" s="7" t="s">
        <v>149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V12"/>
      <c r="AW12"/>
      <c r="AX12"/>
    </row>
    <row r="13" spans="1:50" ht="15" customHeight="1" x14ac:dyDescent="0.35">
      <c r="A13" s="9"/>
      <c r="B13" s="9"/>
      <c r="I13" s="7"/>
      <c r="J13" s="9"/>
      <c r="K13" s="9"/>
      <c r="L13" s="9"/>
      <c r="M13" s="9"/>
      <c r="N13" s="8" t="s">
        <v>8</v>
      </c>
      <c r="O13" s="7"/>
      <c r="P13" s="8" t="s">
        <v>132</v>
      </c>
      <c r="Q13" s="8" t="s">
        <v>10</v>
      </c>
      <c r="R13" s="8" t="s">
        <v>150</v>
      </c>
      <c r="S13" s="116" t="s">
        <v>12</v>
      </c>
      <c r="T13" s="117" t="s">
        <v>151</v>
      </c>
      <c r="U13" s="7"/>
      <c r="V13" s="7"/>
      <c r="W13" s="7"/>
      <c r="X13" s="7"/>
      <c r="Y13" s="7" t="s">
        <v>152</v>
      </c>
      <c r="Z13" s="7"/>
      <c r="AA13" s="7"/>
      <c r="AB13" s="8" t="s">
        <v>8</v>
      </c>
      <c r="AV13"/>
      <c r="AW13"/>
      <c r="AX13"/>
    </row>
    <row r="14" spans="1:50" ht="15" customHeight="1" x14ac:dyDescent="0.25">
      <c r="A14" s="9"/>
      <c r="B14" s="9"/>
      <c r="C14" s="41"/>
      <c r="D14" s="31"/>
      <c r="E14" s="28"/>
      <c r="F14" s="42" t="s">
        <v>153</v>
      </c>
      <c r="G14" s="26"/>
      <c r="H14" s="7"/>
      <c r="I14" s="7"/>
      <c r="J14" s="9"/>
      <c r="K14" s="9"/>
      <c r="L14" s="9"/>
      <c r="M14" s="9"/>
      <c r="N14" s="8" t="s">
        <v>8</v>
      </c>
      <c r="O14" s="7"/>
      <c r="P14" s="7"/>
      <c r="Q14" s="8" t="s">
        <v>10</v>
      </c>
      <c r="R14" s="8" t="s">
        <v>150</v>
      </c>
      <c r="S14" s="116" t="s">
        <v>12</v>
      </c>
      <c r="T14" s="118" t="s">
        <v>154</v>
      </c>
      <c r="U14" s="119" t="s">
        <v>155</v>
      </c>
      <c r="V14" s="119"/>
      <c r="W14" s="8" t="s">
        <v>14</v>
      </c>
      <c r="X14" s="8" t="s">
        <v>48</v>
      </c>
      <c r="Y14" s="7" t="s">
        <v>152</v>
      </c>
      <c r="Z14" s="7"/>
      <c r="AA14" s="7"/>
      <c r="AB14" s="8" t="s">
        <v>8</v>
      </c>
      <c r="AV14"/>
      <c r="AW14"/>
      <c r="AX14"/>
    </row>
    <row r="15" spans="1:50" ht="15" customHeight="1" x14ac:dyDescent="0.25">
      <c r="C15" s="35"/>
      <c r="D15" s="30"/>
      <c r="E15" s="34"/>
      <c r="F15" s="25" t="s">
        <v>74</v>
      </c>
      <c r="G15" s="24" t="s">
        <v>77</v>
      </c>
      <c r="H15" s="7"/>
      <c r="I15" s="7"/>
      <c r="J15" s="7"/>
      <c r="K15" s="9"/>
      <c r="L15" s="9"/>
      <c r="M15" s="9"/>
      <c r="N15" s="8" t="s">
        <v>8</v>
      </c>
      <c r="O15" s="7"/>
      <c r="P15" s="7"/>
      <c r="Q15" s="8" t="s">
        <v>10</v>
      </c>
      <c r="R15" s="93">
        <f>F17</f>
        <v>0.35</v>
      </c>
      <c r="S15" s="116" t="s">
        <v>12</v>
      </c>
      <c r="T15" s="118" t="s">
        <v>154</v>
      </c>
      <c r="U15" s="120">
        <f>R20</f>
        <v>2.3220000000000001</v>
      </c>
      <c r="V15" s="121"/>
      <c r="W15" s="8" t="s">
        <v>14</v>
      </c>
      <c r="X15" s="8" t="s">
        <v>48</v>
      </c>
      <c r="Y15" s="7" t="s">
        <v>152</v>
      </c>
      <c r="Z15" s="7"/>
      <c r="AA15" s="7"/>
      <c r="AB15" s="8" t="s">
        <v>8</v>
      </c>
      <c r="AV15"/>
      <c r="AW15"/>
      <c r="AX15"/>
    </row>
    <row r="16" spans="1:50" ht="15" customHeight="1" x14ac:dyDescent="0.25">
      <c r="C16" s="39" t="s">
        <v>156</v>
      </c>
      <c r="D16" s="29"/>
      <c r="E16" s="33"/>
      <c r="F16" s="122">
        <v>0.86</v>
      </c>
      <c r="G16" s="123">
        <v>0.86</v>
      </c>
      <c r="H16" s="37" t="s">
        <v>157</v>
      </c>
      <c r="I16" s="7"/>
      <c r="J16" s="7"/>
      <c r="K16" s="9"/>
      <c r="L16" s="9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V16"/>
      <c r="AW16"/>
      <c r="AX16"/>
    </row>
    <row r="17" spans="1:50" ht="15" customHeight="1" x14ac:dyDescent="0.25">
      <c r="C17" s="35" t="s">
        <v>150</v>
      </c>
      <c r="D17" s="30"/>
      <c r="E17" s="34"/>
      <c r="F17" s="124">
        <v>0.35</v>
      </c>
      <c r="G17" s="125">
        <v>0.19</v>
      </c>
      <c r="H17" s="37"/>
      <c r="I17" s="7"/>
      <c r="J17" s="7"/>
      <c r="K17" s="9"/>
      <c r="L17" s="9"/>
      <c r="M17" s="9"/>
      <c r="N17" s="8" t="s">
        <v>8</v>
      </c>
      <c r="O17" s="7"/>
      <c r="P17" s="7" t="s">
        <v>158</v>
      </c>
      <c r="Q17" s="119" t="s">
        <v>155</v>
      </c>
      <c r="R17" s="119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V17"/>
      <c r="AW17"/>
      <c r="AX17"/>
    </row>
    <row r="18" spans="1:50" ht="15" customHeight="1" x14ac:dyDescent="0.25">
      <c r="C18" s="7"/>
      <c r="D18" s="7"/>
      <c r="E18" s="7"/>
      <c r="F18" s="7"/>
      <c r="G18" s="7"/>
      <c r="H18" s="7"/>
      <c r="I18" s="7"/>
      <c r="J18" s="7"/>
      <c r="K18" s="9"/>
      <c r="L18" s="9"/>
      <c r="M18" s="9"/>
      <c r="N18" s="8" t="s">
        <v>8</v>
      </c>
      <c r="O18" s="7"/>
      <c r="P18" s="7"/>
      <c r="Q18" s="8" t="s">
        <v>10</v>
      </c>
      <c r="R18" s="7" t="s">
        <v>159</v>
      </c>
      <c r="S18" s="7"/>
      <c r="T18" s="7"/>
      <c r="U18" s="8" t="s">
        <v>12</v>
      </c>
      <c r="V18" s="7" t="s">
        <v>160</v>
      </c>
      <c r="W18" s="7"/>
      <c r="X18" s="37" t="s">
        <v>161</v>
      </c>
      <c r="Y18" s="7"/>
      <c r="Z18" s="7"/>
      <c r="AA18" s="7"/>
      <c r="AB18" s="8" t="s">
        <v>8</v>
      </c>
      <c r="AV18"/>
      <c r="AW18"/>
      <c r="AX18"/>
    </row>
    <row r="19" spans="1:50" ht="15" customHeight="1" x14ac:dyDescent="0.25">
      <c r="C19" s="7" t="s">
        <v>162</v>
      </c>
      <c r="D19" s="7"/>
      <c r="E19" s="7"/>
      <c r="F19" s="7"/>
      <c r="G19" s="7"/>
      <c r="H19" s="7"/>
      <c r="I19" s="7"/>
      <c r="J19" s="7"/>
      <c r="K19" s="9"/>
      <c r="L19" s="9"/>
      <c r="M19" s="9"/>
      <c r="N19" s="8" t="s">
        <v>8</v>
      </c>
      <c r="O19" s="7"/>
      <c r="P19" s="7"/>
      <c r="Q19" s="8" t="s">
        <v>10</v>
      </c>
      <c r="R19" s="126">
        <f>G9</f>
        <v>2.7</v>
      </c>
      <c r="S19" s="7"/>
      <c r="T19" s="7"/>
      <c r="U19" s="8" t="s">
        <v>12</v>
      </c>
      <c r="V19" s="127">
        <f>F16</f>
        <v>0.86</v>
      </c>
      <c r="W19" s="7"/>
      <c r="X19" s="7"/>
      <c r="Y19" s="7"/>
      <c r="Z19" s="7"/>
      <c r="AA19" s="7"/>
      <c r="AB19" s="8" t="s">
        <v>8</v>
      </c>
      <c r="AV19"/>
      <c r="AW19"/>
      <c r="AX19"/>
    </row>
    <row r="20" spans="1:50" ht="15" customHeight="1" x14ac:dyDescent="0.25">
      <c r="C20" s="7"/>
      <c r="D20" s="7"/>
      <c r="E20" s="7"/>
      <c r="F20" s="7"/>
      <c r="G20" s="7"/>
      <c r="H20" s="7"/>
      <c r="I20" s="7"/>
      <c r="J20" s="7"/>
      <c r="K20" s="9"/>
      <c r="L20" s="9"/>
      <c r="M20" s="9"/>
      <c r="N20" s="8" t="s">
        <v>8</v>
      </c>
      <c r="O20" s="7"/>
      <c r="P20" s="7"/>
      <c r="Q20" s="8" t="s">
        <v>10</v>
      </c>
      <c r="R20" s="127">
        <f>R19*V19</f>
        <v>2.3220000000000001</v>
      </c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9"/>
      <c r="L21" s="9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V21"/>
      <c r="AW21"/>
      <c r="AX21"/>
    </row>
    <row r="22" spans="1:50" ht="15" customHeight="1" x14ac:dyDescent="0.25">
      <c r="A22" s="5" t="s">
        <v>163</v>
      </c>
      <c r="C22" s="7" t="s">
        <v>164</v>
      </c>
      <c r="D22" s="7"/>
      <c r="E22" s="7"/>
      <c r="F22" s="7"/>
      <c r="G22" s="7"/>
      <c r="H22" s="7"/>
      <c r="I22" s="7"/>
      <c r="J22" s="7"/>
      <c r="K22" s="9"/>
      <c r="L22" s="9"/>
      <c r="M22" s="9"/>
      <c r="N22" s="8" t="s">
        <v>8</v>
      </c>
      <c r="O22" s="7"/>
      <c r="P22" s="7" t="s">
        <v>165</v>
      </c>
      <c r="Q22" s="7"/>
      <c r="R22" s="7"/>
      <c r="S22" s="7"/>
      <c r="T22" s="7"/>
      <c r="U22" s="128" t="s">
        <v>48</v>
      </c>
      <c r="V22" s="129" t="s">
        <v>133</v>
      </c>
      <c r="W22" s="130">
        <f>(R9-G9*F16*F17)/(1-F17)</f>
        <v>1.6727692307692306</v>
      </c>
      <c r="X22" s="37" t="s">
        <v>166</v>
      </c>
      <c r="Y22" s="7"/>
      <c r="Z22" s="7"/>
      <c r="AA22" s="7"/>
      <c r="AB22" s="8" t="s">
        <v>8</v>
      </c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9"/>
      <c r="L23" s="9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9"/>
      <c r="L24" s="9"/>
      <c r="M24" s="9"/>
      <c r="N24" s="8" t="s">
        <v>8</v>
      </c>
      <c r="O24" s="7" t="s">
        <v>167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V24"/>
      <c r="AW24"/>
      <c r="AX24"/>
    </row>
    <row r="25" spans="1:50" ht="15" customHeight="1" x14ac:dyDescent="0.35">
      <c r="C25" s="7"/>
      <c r="D25" s="7"/>
      <c r="E25" s="7"/>
      <c r="F25" s="7"/>
      <c r="G25" s="7"/>
      <c r="H25" s="7"/>
      <c r="I25" s="7"/>
      <c r="J25" s="7"/>
      <c r="K25" s="9"/>
      <c r="L25" s="9"/>
      <c r="M25" s="9"/>
      <c r="N25" s="8" t="s">
        <v>8</v>
      </c>
      <c r="O25" s="7"/>
      <c r="P25" s="8" t="s">
        <v>139</v>
      </c>
      <c r="Q25" s="8" t="s">
        <v>10</v>
      </c>
      <c r="R25" s="8" t="s">
        <v>150</v>
      </c>
      <c r="S25" s="116" t="s">
        <v>12</v>
      </c>
      <c r="T25" s="117" t="s">
        <v>151</v>
      </c>
      <c r="U25" s="7"/>
      <c r="V25" s="7"/>
      <c r="W25" s="7"/>
      <c r="X25" s="7"/>
      <c r="Y25" s="7" t="s">
        <v>152</v>
      </c>
      <c r="Z25" s="7"/>
      <c r="AA25" s="7"/>
      <c r="AB25" s="8" t="s">
        <v>8</v>
      </c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9"/>
      <c r="L26" s="9"/>
      <c r="M26" s="9"/>
      <c r="N26" s="8" t="s">
        <v>8</v>
      </c>
      <c r="O26" s="7"/>
      <c r="P26" s="7"/>
      <c r="Q26" s="8" t="s">
        <v>10</v>
      </c>
      <c r="R26" s="8" t="s">
        <v>150</v>
      </c>
      <c r="S26" s="116" t="s">
        <v>12</v>
      </c>
      <c r="T26" s="118" t="s">
        <v>154</v>
      </c>
      <c r="U26" s="131" t="s">
        <v>168</v>
      </c>
      <c r="V26" s="119"/>
      <c r="W26" s="8" t="s">
        <v>11</v>
      </c>
      <c r="X26" s="8" t="s">
        <v>48</v>
      </c>
      <c r="Y26" s="7" t="s">
        <v>152</v>
      </c>
      <c r="Z26" s="7"/>
      <c r="AA26" s="7"/>
      <c r="AB26" s="8" t="s">
        <v>8</v>
      </c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9"/>
      <c r="L27" s="9"/>
      <c r="M27" s="9"/>
      <c r="N27" s="8" t="s">
        <v>8</v>
      </c>
      <c r="O27" s="7"/>
      <c r="P27" s="7"/>
      <c r="Q27" s="8" t="s">
        <v>10</v>
      </c>
      <c r="R27" s="93">
        <f>G17</f>
        <v>0.19</v>
      </c>
      <c r="S27" s="116" t="s">
        <v>12</v>
      </c>
      <c r="T27" s="118" t="s">
        <v>154</v>
      </c>
      <c r="U27" s="120">
        <f>R32</f>
        <v>-2.3220000000000001</v>
      </c>
      <c r="V27" s="121"/>
      <c r="W27" s="8" t="s">
        <v>11</v>
      </c>
      <c r="X27" s="8" t="s">
        <v>48</v>
      </c>
      <c r="Y27" s="7" t="s">
        <v>152</v>
      </c>
      <c r="Z27" s="7"/>
      <c r="AA27" s="7"/>
      <c r="AB27" s="8" t="s">
        <v>8</v>
      </c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9"/>
      <c r="L28" s="9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9"/>
      <c r="L29" s="9"/>
      <c r="M29" s="9"/>
      <c r="N29" s="8" t="s">
        <v>8</v>
      </c>
      <c r="O29" s="7"/>
      <c r="P29" s="7" t="s">
        <v>158</v>
      </c>
      <c r="Q29" s="131" t="s">
        <v>168</v>
      </c>
      <c r="R29" s="119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9"/>
      <c r="L30" s="9"/>
      <c r="M30" s="9"/>
      <c r="N30" s="8" t="s">
        <v>8</v>
      </c>
      <c r="O30" s="7"/>
      <c r="P30" s="7"/>
      <c r="Q30" s="8" t="s">
        <v>10</v>
      </c>
      <c r="R30" s="117" t="s">
        <v>169</v>
      </c>
      <c r="S30" s="7"/>
      <c r="T30" s="7"/>
      <c r="U30" s="8" t="s">
        <v>12</v>
      </c>
      <c r="V30" s="7" t="s">
        <v>160</v>
      </c>
      <c r="W30" s="7"/>
      <c r="X30" s="37" t="s">
        <v>161</v>
      </c>
      <c r="Y30" s="7"/>
      <c r="Z30" s="7"/>
      <c r="AA30" s="7"/>
      <c r="AB30" s="8" t="s">
        <v>8</v>
      </c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9"/>
      <c r="L31" s="9"/>
      <c r="M31" s="9"/>
      <c r="N31" s="8" t="s">
        <v>8</v>
      </c>
      <c r="O31" s="7"/>
      <c r="P31" s="7"/>
      <c r="Q31" s="8" t="s">
        <v>10</v>
      </c>
      <c r="R31" s="126">
        <f>-G9</f>
        <v>-2.7</v>
      </c>
      <c r="S31" s="7"/>
      <c r="T31" s="7"/>
      <c r="U31" s="8" t="s">
        <v>12</v>
      </c>
      <c r="V31" s="127">
        <f>G16</f>
        <v>0.86</v>
      </c>
      <c r="W31" s="7"/>
      <c r="X31" s="7"/>
      <c r="Y31" s="7"/>
      <c r="Z31" s="7"/>
      <c r="AA31" s="7"/>
      <c r="AB31" s="8" t="s">
        <v>8</v>
      </c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9"/>
      <c r="L32" s="9"/>
      <c r="M32" s="9"/>
      <c r="N32" s="8" t="s">
        <v>8</v>
      </c>
      <c r="O32" s="7"/>
      <c r="P32" s="7"/>
      <c r="Q32" s="8" t="s">
        <v>10</v>
      </c>
      <c r="R32" s="127">
        <f>R31*V31</f>
        <v>-2.3220000000000001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9"/>
      <c r="L33" s="9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9"/>
      <c r="L34" s="9"/>
      <c r="M34" s="9"/>
      <c r="N34" s="8" t="s">
        <v>8</v>
      </c>
      <c r="O34" s="7"/>
      <c r="P34" s="7" t="s">
        <v>170</v>
      </c>
      <c r="Q34" s="7"/>
      <c r="R34" s="7"/>
      <c r="S34" s="7"/>
      <c r="T34" s="7"/>
      <c r="U34" s="128" t="s">
        <v>48</v>
      </c>
      <c r="V34" s="132" t="s">
        <v>171</v>
      </c>
      <c r="W34" s="130">
        <f>(G10-G9*G16*G17)/(1-G17)</f>
        <v>1.8010123456790119</v>
      </c>
      <c r="X34" s="37" t="s">
        <v>172</v>
      </c>
      <c r="Y34" s="7"/>
      <c r="Z34" s="7"/>
      <c r="AA34" s="7"/>
      <c r="AB34" s="8" t="s">
        <v>8</v>
      </c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9"/>
      <c r="L35" s="9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9"/>
      <c r="L36" s="9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9"/>
      <c r="L37" s="9"/>
      <c r="M37" s="9"/>
      <c r="N37" s="8" t="s">
        <v>8</v>
      </c>
      <c r="O37" s="37" t="s">
        <v>173</v>
      </c>
      <c r="P37" s="7"/>
      <c r="Q37" s="133" t="s">
        <v>154</v>
      </c>
      <c r="R37" s="134">
        <f>IF(W22&gt;W34,"no overlap",W22)</f>
        <v>1.6727692307692306</v>
      </c>
      <c r="S37" s="134" t="s">
        <v>174</v>
      </c>
      <c r="T37" s="134">
        <f>IF(W22&gt;W34,"no overlap",W34)</f>
        <v>1.8010123456790119</v>
      </c>
      <c r="U37" s="135" t="s">
        <v>152</v>
      </c>
      <c r="V37" s="7"/>
      <c r="W37" s="7"/>
      <c r="X37" s="7"/>
      <c r="Y37" s="7"/>
      <c r="Z37" s="7"/>
      <c r="AA37" s="7"/>
      <c r="AB37" s="8" t="s">
        <v>8</v>
      </c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9"/>
      <c r="L38" s="9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V39"/>
      <c r="AW39"/>
      <c r="AX39"/>
    </row>
    <row r="40" spans="1:5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V40"/>
      <c r="AW40"/>
      <c r="AX40"/>
    </row>
    <row r="41" spans="1:50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V41"/>
      <c r="AW41"/>
      <c r="AX41"/>
    </row>
    <row r="42" spans="1:5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V42"/>
      <c r="AW42"/>
      <c r="AX42"/>
    </row>
    <row r="43" spans="1:50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V43"/>
      <c r="AW43"/>
      <c r="AX43"/>
    </row>
    <row r="44" spans="1:50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V44"/>
      <c r="AW44"/>
      <c r="AX44"/>
    </row>
    <row r="45" spans="1:50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V45"/>
      <c r="AW45"/>
      <c r="AX45"/>
    </row>
    <row r="46" spans="1:5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V46"/>
      <c r="AW46"/>
      <c r="AX46"/>
    </row>
    <row r="47" spans="1:50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V47"/>
      <c r="AW47"/>
      <c r="AX47"/>
    </row>
    <row r="48" spans="1:5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V48"/>
      <c r="AW48"/>
      <c r="AX48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V49"/>
      <c r="AW49"/>
      <c r="AX49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V50"/>
      <c r="AW50"/>
      <c r="AX50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V51"/>
      <c r="AW51"/>
      <c r="AX51"/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V52"/>
      <c r="AW52"/>
      <c r="AX52"/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V53"/>
      <c r="AW53"/>
      <c r="AX53"/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V54"/>
      <c r="AW54"/>
      <c r="AX54"/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V55"/>
      <c r="AW55"/>
      <c r="AX55"/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V56"/>
      <c r="AW56"/>
      <c r="AX56"/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V57"/>
      <c r="AW57"/>
      <c r="AX57"/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Restate Triangles</vt:lpstr>
      <vt:lpstr>Taxes 1</vt:lpstr>
      <vt:lpstr>Taxes 2</vt:lpstr>
      <vt:lpstr>Commutation Price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2021-07-09T14:33:38Z</dcterms:modified>
</cp:coreProperties>
</file>