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IEE.IG1" sheetId="7" r:id="rId2"/>
    <sheet name="IEE.IG2" sheetId="5" r:id="rId3"/>
    <sheet name="IEE.IG3" sheetId="8" r:id="rId4"/>
    <sheet name="IEE.SA" sheetId="9" r:id="rId5"/>
    <sheet name="IEE.TIA" sheetId="10" r:id="rId6"/>
    <sheet name="IEE.PL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1" l="1"/>
  <c r="S31" i="11"/>
  <c r="U33" i="11"/>
  <c r="S33" i="11"/>
  <c r="Z33" i="11" s="1"/>
  <c r="U43" i="11"/>
  <c r="S43" i="11"/>
  <c r="X19" i="11"/>
  <c r="V19" i="11"/>
  <c r="T19" i="11"/>
  <c r="U32" i="11"/>
  <c r="S32" i="11"/>
  <c r="Z32" i="11" s="1"/>
  <c r="U42" i="11"/>
  <c r="S42" i="11"/>
  <c r="T18" i="11"/>
  <c r="R44" i="11"/>
  <c r="T15" i="11"/>
  <c r="T17" i="11"/>
  <c r="T16" i="11"/>
  <c r="T12" i="11"/>
  <c r="S24" i="11"/>
  <c r="U31" i="11"/>
  <c r="S23" i="10"/>
  <c r="T26" i="10" s="1"/>
  <c r="U11" i="10"/>
  <c r="R31" i="8"/>
  <c r="S39" i="8" s="1"/>
  <c r="R7" i="8"/>
  <c r="V5" i="8" s="1"/>
  <c r="S13" i="8"/>
  <c r="R43" i="5"/>
  <c r="Z43" i="11" l="1"/>
  <c r="Z31" i="11"/>
  <c r="R36" i="11" s="1"/>
  <c r="Z42" i="11"/>
  <c r="T46" i="11" s="1"/>
  <c r="T36" i="11"/>
  <c r="T10" i="11"/>
  <c r="T20" i="11" s="1"/>
  <c r="Q24" i="11" s="1"/>
  <c r="Q25" i="11" s="1"/>
  <c r="S11" i="10"/>
  <c r="Z11" i="10" s="1"/>
  <c r="S22" i="9"/>
  <c r="U22" i="9"/>
  <c r="U9" i="9"/>
  <c r="R23" i="9"/>
  <c r="R12" i="9"/>
  <c r="S9" i="9"/>
  <c r="S17" i="8"/>
  <c r="U16" i="8"/>
  <c r="U13" i="8"/>
  <c r="Z13" i="8" s="1"/>
  <c r="R45" i="8" s="1"/>
  <c r="U9" i="5"/>
  <c r="S9" i="5"/>
  <c r="Z9" i="5" s="1"/>
  <c r="R15" i="5" s="1"/>
  <c r="T35" i="5"/>
  <c r="R7" i="7"/>
  <c r="R19" i="7" s="1"/>
  <c r="V36" i="11" l="1"/>
  <c r="R46" i="11" s="1"/>
  <c r="W46" i="11"/>
  <c r="W48" i="11" s="1"/>
  <c r="U8" i="10"/>
  <c r="S8" i="10"/>
  <c r="S9" i="10"/>
  <c r="U9" i="10"/>
  <c r="S11" i="9"/>
  <c r="U11" i="9"/>
  <c r="S10" i="9"/>
  <c r="U10" i="9"/>
  <c r="Z9" i="9"/>
  <c r="R14" i="9" s="1"/>
  <c r="S21" i="9"/>
  <c r="U21" i="9"/>
  <c r="Z22" i="9"/>
  <c r="U17" i="8"/>
  <c r="Z17" i="8" s="1"/>
  <c r="R46" i="8" s="1"/>
  <c r="S16" i="8"/>
  <c r="Z16" i="8" s="1"/>
  <c r="X45" i="8" s="1"/>
  <c r="U15" i="8"/>
  <c r="S15" i="8"/>
  <c r="S14" i="8"/>
  <c r="U14" i="8"/>
  <c r="S11" i="5"/>
  <c r="S23" i="5"/>
  <c r="S10" i="5"/>
  <c r="Z10" i="5" s="1"/>
  <c r="S22" i="5"/>
  <c r="Z22" i="5" s="1"/>
  <c r="U22" i="5"/>
  <c r="U10" i="5"/>
  <c r="T34" i="5"/>
  <c r="R13" i="5"/>
  <c r="R25" i="5"/>
  <c r="U11" i="5"/>
  <c r="U23" i="5"/>
  <c r="U12" i="5"/>
  <c r="U24" i="5"/>
  <c r="S24" i="5"/>
  <c r="S12" i="5"/>
  <c r="S15" i="7"/>
  <c r="U15" i="7"/>
  <c r="S11" i="7"/>
  <c r="U11" i="7"/>
  <c r="S12" i="7"/>
  <c r="U12" i="7"/>
  <c r="S13" i="7"/>
  <c r="U13" i="7"/>
  <c r="U14" i="7"/>
  <c r="S14" i="7"/>
  <c r="Z9" i="10" l="1"/>
  <c r="V26" i="10" s="1"/>
  <c r="X26" i="10" s="1"/>
  <c r="Z8" i="10"/>
  <c r="U12" i="10"/>
  <c r="S12" i="10"/>
  <c r="U10" i="10"/>
  <c r="S10" i="10"/>
  <c r="Z21" i="9"/>
  <c r="T25" i="9" s="1"/>
  <c r="Z10" i="9"/>
  <c r="Z11" i="9"/>
  <c r="Z15" i="8"/>
  <c r="Z14" i="8"/>
  <c r="T45" i="8" s="1"/>
  <c r="V45" i="8"/>
  <c r="U39" i="8"/>
  <c r="W39" i="8" s="1"/>
  <c r="T46" i="8" s="1"/>
  <c r="Z12" i="5"/>
  <c r="Z23" i="5"/>
  <c r="Z24" i="5"/>
  <c r="T27" i="5"/>
  <c r="Z11" i="5"/>
  <c r="T15" i="5" s="1"/>
  <c r="V15" i="5" s="1"/>
  <c r="R27" i="5" s="1"/>
  <c r="Z13" i="7"/>
  <c r="Z14" i="7"/>
  <c r="Z11" i="7"/>
  <c r="Z12" i="7"/>
  <c r="Z15" i="7"/>
  <c r="Z12" i="10" l="1"/>
  <c r="Z10" i="10"/>
  <c r="T14" i="9"/>
  <c r="V14" i="9" s="1"/>
  <c r="R25" i="9" s="1"/>
  <c r="V25" i="9" s="1"/>
  <c r="R48" i="8"/>
  <c r="X5" i="8" s="1"/>
  <c r="Z5" i="8" s="1"/>
  <c r="X9" i="8"/>
  <c r="V27" i="5"/>
  <c r="R37" i="5"/>
  <c r="T43" i="5" s="1"/>
  <c r="R44" i="5" s="1"/>
  <c r="R17" i="7"/>
  <c r="T19" i="7" s="1"/>
  <c r="V19" i="7" s="1"/>
  <c r="R24" i="7"/>
  <c r="R29" i="10" l="1"/>
  <c r="R14" i="10"/>
</calcChain>
</file>

<file path=xl/sharedStrings.xml><?xml version="1.0" encoding="utf-8"?>
<sst xmlns="http://schemas.openxmlformats.org/spreadsheetml/2006/main" count="1478" uniqueCount="244">
  <si>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</si>
  <si>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</si>
  <si>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</si>
  <si>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</si>
  <si>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</si>
  <si>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</si>
  <si>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</si>
  <si>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</si>
  <si>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</si>
  <si>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</si>
  <si>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</si>
  <si>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</si>
  <si>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(a)</t>
  </si>
  <si>
    <t>(b)</t>
  </si>
  <si>
    <t>C</t>
  </si>
  <si>
    <t>x</t>
  </si>
  <si>
    <t>S</t>
  </si>
  <si>
    <t>NWP</t>
  </si>
  <si>
    <t xml:space="preserve"> &lt;== final answer</t>
  </si>
  <si>
    <t>/</t>
  </si>
  <si>
    <t>-</t>
  </si>
  <si>
    <t xml:space="preserve">  &lt;== final answer</t>
  </si>
  <si>
    <t>Step 2</t>
  </si>
  <si>
    <t>(final answer)</t>
  </si>
  <si>
    <t>IEE.IG1</t>
  </si>
  <si>
    <t>IEE.IG3</t>
  </si>
  <si>
    <t>IEE.IG2</t>
  </si>
  <si>
    <t>Net Investment Gain (NIG): ratio</t>
  </si>
  <si>
    <t>Net Investment Gain (NIG): value</t>
  </si>
  <si>
    <t>Net Investment Gain (NIG): value (using prepaid expense ratio)</t>
  </si>
  <si>
    <t>Allocation of surplus to line of business</t>
  </si>
  <si>
    <t>Calculation of basic IEE quantities: FAIT &amp; TIA</t>
  </si>
  <si>
    <t>Pre-tax profit (loss)</t>
  </si>
  <si>
    <t>IEE.SA</t>
  </si>
  <si>
    <t>IEE.TIA</t>
  </si>
  <si>
    <t>IEE.PL</t>
  </si>
  <si>
    <t>Exam 6U: Insurance Expense Exhibit (IEE)</t>
  </si>
  <si>
    <t>Odomirok.18-IEE</t>
  </si>
  <si>
    <t>2016.Fall #10</t>
  </si>
  <si>
    <t>Let m(x)</t>
  </si>
  <si>
    <r>
      <t xml:space="preserve">mean value of ( </t>
    </r>
    <r>
      <rPr>
        <sz val="11"/>
        <color rgb="FFFF0000"/>
        <rFont val="Calibri"/>
        <family val="2"/>
        <scheme val="minor"/>
      </rPr>
      <t>prior CY value of x</t>
    </r>
    <r>
      <rPr>
        <sz val="11"/>
        <color theme="1"/>
        <rFont val="Calibri"/>
        <family val="2"/>
        <scheme val="minor"/>
      </rPr>
      <t xml:space="preserve"> , </t>
    </r>
    <r>
      <rPr>
        <sz val="11"/>
        <color rgb="FF00B050"/>
        <rFont val="Calibri"/>
        <family val="2"/>
        <scheme val="minor"/>
      </rPr>
      <t>current CY value of x</t>
    </r>
    <r>
      <rPr>
        <sz val="11"/>
        <color theme="1"/>
        <rFont val="Calibri"/>
        <family val="2"/>
        <scheme val="minor"/>
      </rPr>
      <t xml:space="preserve"> )</t>
    </r>
  </si>
  <si>
    <r>
      <t xml:space="preserve">Net Investment Gain (NIG): </t>
    </r>
    <r>
      <rPr>
        <u/>
        <sz val="11"/>
        <color theme="1"/>
        <rFont val="Calibri"/>
        <family val="2"/>
        <scheme val="minor"/>
      </rPr>
      <t>ratio</t>
    </r>
  </si>
  <si>
    <t>Financial Statememt Item</t>
  </si>
  <si>
    <t>notation</t>
  </si>
  <si>
    <t>prior CY</t>
  </si>
  <si>
    <t>current CY</t>
  </si>
  <si>
    <t>NIGR</t>
  </si>
  <si>
    <t>NIG</t>
  </si>
  <si>
    <t>TIA</t>
  </si>
  <si>
    <r>
      <t xml:space="preserve">    "NIGR" is </t>
    </r>
    <r>
      <rPr>
        <u/>
        <sz val="11"/>
        <color rgb="FFFF0000"/>
        <rFont val="Calibri"/>
        <family val="2"/>
        <scheme val="minor"/>
      </rPr>
      <t>pronounced</t>
    </r>
    <r>
      <rPr>
        <sz val="11"/>
        <color rgb="FFFF0000"/>
        <rFont val="Calibri"/>
        <family val="2"/>
        <scheme val="minor"/>
      </rPr>
      <t xml:space="preserve"> like the country </t>
    </r>
    <r>
      <rPr>
        <i/>
        <sz val="11"/>
        <color rgb="FFFF0000"/>
        <rFont val="Calibri"/>
        <family val="2"/>
        <scheme val="minor"/>
      </rPr>
      <t>Niger</t>
    </r>
  </si>
  <si>
    <t>NEP</t>
  </si>
  <si>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Net Investment Gain</t>
    </r>
    <r>
      <rPr>
        <i/>
        <sz val="11"/>
        <color rgb="FFFF0000"/>
        <rFont val="Calibri"/>
        <family val="2"/>
        <scheme val="minor"/>
      </rPr>
      <t xml:space="preserve"> (given)</t>
    </r>
  </si>
  <si>
    <t>net UEP reserve</t>
  </si>
  <si>
    <t>UEP</t>
  </si>
  <si>
    <t>net loss &amp; LAE reserve</t>
  </si>
  <si>
    <t>L + LAE</t>
  </si>
  <si>
    <t>m(L) + m(LAE) + m(UEP) + m(re) + m(S) - m(AB)</t>
  </si>
  <si>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Total Investable Assets</t>
    </r>
    <r>
      <rPr>
        <i/>
        <sz val="11"/>
        <color rgb="FFFF0000"/>
        <rFont val="Calibri"/>
        <family val="2"/>
        <scheme val="minor"/>
      </rPr>
      <t xml:space="preserve"> see below</t>
    </r>
  </si>
  <si>
    <t>ceded reins. premium payable</t>
  </si>
  <si>
    <t>re</t>
  </si>
  <si>
    <t>where:</t>
  </si>
  <si>
    <t>agents' balances</t>
  </si>
  <si>
    <t>AB</t>
  </si>
  <si>
    <t>m(L+LAE)</t>
  </si>
  <si>
    <t>(</t>
  </si>
  <si>
    <t>)</t>
  </si>
  <si>
    <t>surplus</t>
  </si>
  <si>
    <t>m(UEP)</t>
  </si>
  <si>
    <t>net investment gain</t>
  </si>
  <si>
    <t>m(re)</t>
  </si>
  <si>
    <t>incurred comms. &amp; brokerage</t>
  </si>
  <si>
    <t>C&amp;B</t>
  </si>
  <si>
    <t>m(S)</t>
  </si>
  <si>
    <t>incurred taxes, license, fees</t>
  </si>
  <si>
    <t>TLF</t>
  </si>
  <si>
    <t>m(AB)</t>
  </si>
  <si>
    <t>incurred other acq. expenses</t>
  </si>
  <si>
    <t>other</t>
  </si>
  <si>
    <t>then:</t>
  </si>
  <si>
    <t>incurred general expense</t>
  </si>
  <si>
    <t>general</t>
  </si>
  <si>
    <t>and:</t>
  </si>
  <si>
    <t>Find:</t>
  </si>
  <si>
    <t>Net Investment Gain Ratio (NIGR) for the current CY</t>
  </si>
  <si>
    <t xml:space="preserve"> &lt;== final answer to (a)</t>
  </si>
  <si>
    <t>Surplus Ratio (SR) for the current CY</t>
  </si>
  <si>
    <t>SR</t>
  </si>
  <si>
    <r>
      <t>m(S) / [ m(L) + m(LAE) + m(UEP) + NEP</t>
    </r>
    <r>
      <rPr>
        <b/>
        <vertAlign val="subscript"/>
        <sz val="11"/>
        <color rgb="FF00B050"/>
        <rFont val="Calibri"/>
        <family val="2"/>
        <scheme val="minor"/>
      </rPr>
      <t>CY</t>
    </r>
    <r>
      <rPr>
        <sz val="11"/>
        <rFont val="Calibri"/>
        <family val="2"/>
        <scheme val="minor"/>
      </rPr>
      <t xml:space="preserve"> ]</t>
    </r>
  </si>
  <si>
    <t xml:space="preserve"> &lt;== final answer to (b)</t>
  </si>
  <si>
    <t>2017.Spring #11</t>
  </si>
  <si>
    <r>
      <t xml:space="preserve">Net Investment Gain (NIG): </t>
    </r>
    <r>
      <rPr>
        <u/>
        <sz val="11"/>
        <color theme="1"/>
        <rFont val="Calibri"/>
        <family val="2"/>
        <scheme val="minor"/>
      </rPr>
      <t>value</t>
    </r>
  </si>
  <si>
    <t>Step 1:</t>
  </si>
  <si>
    <r>
      <t xml:space="preserve">calculate SR </t>
    </r>
    <r>
      <rPr>
        <i/>
        <sz val="11"/>
        <color theme="1"/>
        <rFont val="Calibri"/>
        <family val="2"/>
        <scheme val="minor"/>
      </rPr>
      <t xml:space="preserve">(Surplus Ratio) </t>
    </r>
    <r>
      <rPr>
        <u/>
        <sz val="11"/>
        <color theme="1"/>
        <rFont val="Calibri"/>
        <family val="2"/>
        <scheme val="minor"/>
      </rPr>
      <t>for all lines</t>
    </r>
  </si>
  <si>
    <t>Financial Statement Item</t>
  </si>
  <si>
    <t>home</t>
  </si>
  <si>
    <t>all lines</t>
  </si>
  <si>
    <t>PH surplus</t>
  </si>
  <si>
    <t>----</t>
  </si>
  <si>
    <t xml:space="preserve"> &lt;== use 'all lines' data</t>
  </si>
  <si>
    <t>net loss reserve</t>
  </si>
  <si>
    <t>L</t>
  </si>
  <si>
    <t>net LAE reserve</t>
  </si>
  <si>
    <t>LAE</t>
  </si>
  <si>
    <t>m(L)</t>
  </si>
  <si>
    <t>net EP</t>
  </si>
  <si>
    <t>m(LAE)</t>
  </si>
  <si>
    <r>
      <t>NEP</t>
    </r>
    <r>
      <rPr>
        <b/>
        <vertAlign val="subscript"/>
        <sz val="11"/>
        <color rgb="FF00B050"/>
        <rFont val="Calibri"/>
        <family val="2"/>
        <scheme val="minor"/>
      </rPr>
      <t>CY</t>
    </r>
  </si>
  <si>
    <t>Net Investment Gain Ratio (NIGR) for current year:</t>
  </si>
  <si>
    <r>
      <t>Net Investment Gain</t>
    </r>
    <r>
      <rPr>
        <sz val="11"/>
        <color theme="1"/>
        <rFont val="Calibri"/>
        <family val="2"/>
        <scheme val="minor"/>
      </rPr>
      <t xml:space="preserve"> (NIG) for HO </t>
    </r>
    <r>
      <rPr>
        <i/>
        <sz val="11"/>
        <color theme="1"/>
        <rFont val="Calibri"/>
        <family val="2"/>
        <scheme val="minor"/>
      </rPr>
      <t>(Homeowers)</t>
    </r>
  </si>
  <si>
    <t>Step 2:</t>
  </si>
  <si>
    <r>
      <t>calculate m(S</t>
    </r>
    <r>
      <rPr>
        <b/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) </t>
    </r>
    <r>
      <rPr>
        <i/>
        <sz val="11"/>
        <color theme="1"/>
        <rFont val="Calibri"/>
        <family val="2"/>
        <scheme val="minor"/>
      </rPr>
      <t>(Surplus)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for home only</t>
    </r>
  </si>
  <si>
    <t>Note:</t>
  </si>
  <si>
    <r>
      <t xml:space="preserve">"NIGR" is </t>
    </r>
    <r>
      <rPr>
        <u/>
        <sz val="11"/>
        <color theme="1"/>
        <rFont val="Calibri"/>
        <family val="2"/>
        <scheme val="minor"/>
      </rPr>
      <t>pronounced</t>
    </r>
    <r>
      <rPr>
        <sz val="11"/>
        <color theme="1"/>
        <rFont val="Calibri"/>
        <family val="2"/>
        <scheme val="minor"/>
      </rPr>
      <t xml:space="preserve"> like the country </t>
    </r>
    <r>
      <rPr>
        <i/>
        <sz val="11"/>
        <color theme="1"/>
        <rFont val="Calibri"/>
        <family val="2"/>
        <scheme val="minor"/>
      </rPr>
      <t>Niger</t>
    </r>
    <r>
      <rPr>
        <sz val="11"/>
        <color theme="1"/>
        <rFont val="Calibri"/>
        <family val="2"/>
        <scheme val="minor"/>
      </rPr>
      <t>.</t>
    </r>
  </si>
  <si>
    <r>
      <t>m(S</t>
    </r>
    <r>
      <rPr>
        <b/>
        <vertAlign val="subscript"/>
        <sz val="11"/>
        <color rgb="FFFF0000"/>
        <rFont val="Calibri"/>
        <family val="2"/>
        <scheme val="minor"/>
      </rPr>
      <t>H</t>
    </r>
    <r>
      <rPr>
        <sz val="11"/>
        <color rgb="FFFF0000"/>
        <rFont val="Calibri"/>
        <family val="2"/>
        <scheme val="minor"/>
      </rPr>
      <t>)</t>
    </r>
  </si>
  <si>
    <r>
      <t>SR x [ m(L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m(LAE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NEP</t>
    </r>
    <r>
      <rPr>
        <vertAlign val="subscript"/>
        <sz val="11"/>
        <color theme="1"/>
        <rFont val="Calibri"/>
        <family val="2"/>
        <scheme val="minor"/>
      </rPr>
      <t>H(</t>
    </r>
    <r>
      <rPr>
        <b/>
        <vertAlign val="subscript"/>
        <sz val="11"/>
        <color rgb="FF00B050"/>
        <rFont val="Calibri"/>
        <family val="2"/>
        <scheme val="minor"/>
      </rPr>
      <t>CY</t>
    </r>
    <r>
      <rPr>
        <b/>
        <vertAlign val="subscript"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 ]</t>
    </r>
  </si>
  <si>
    <r>
      <t xml:space="preserve"> &lt;== rearrange </t>
    </r>
    <r>
      <rPr>
        <b/>
        <sz val="11"/>
        <color rgb="FFFF0000"/>
        <rFont val="Calibri"/>
        <family val="2"/>
        <scheme val="minor"/>
      </rPr>
      <t>Step 1</t>
    </r>
    <r>
      <rPr>
        <sz val="11"/>
        <color rgb="FFFF0000"/>
        <rFont val="Calibri"/>
        <family val="2"/>
        <scheme val="minor"/>
      </rPr>
      <t xml:space="preserve"> formula, use 'home' data</t>
    </r>
  </si>
  <si>
    <r>
      <t>m(L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</si>
  <si>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m(LAE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</si>
  <si>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</si>
  <si>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NEP</t>
    </r>
    <r>
      <rPr>
        <vertAlign val="subscript"/>
        <sz val="11"/>
        <color theme="1"/>
        <rFont val="Calibri"/>
        <family val="2"/>
        <scheme val="minor"/>
      </rPr>
      <t>H(</t>
    </r>
    <r>
      <rPr>
        <b/>
        <vertAlign val="subscript"/>
        <sz val="11"/>
        <color rgb="FF00B050"/>
        <rFont val="Calibri"/>
        <family val="2"/>
        <scheme val="minor"/>
      </rPr>
      <t>CY</t>
    </r>
    <r>
      <rPr>
        <b/>
        <vertAlign val="subscript"/>
        <sz val="11"/>
        <rFont val="Calibri"/>
        <family val="2"/>
        <scheme val="minor"/>
      </rPr>
      <t>)</t>
    </r>
  </si>
  <si>
    <t>Step 3:</t>
  </si>
  <si>
    <r>
      <t xml:space="preserve">calculate TIA </t>
    </r>
    <r>
      <rPr>
        <i/>
        <sz val="11"/>
        <color theme="1"/>
        <rFont val="Calibri"/>
        <family val="2"/>
        <scheme val="minor"/>
      </rPr>
      <t>(Total Investable Assets)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for home only</t>
    </r>
  </si>
  <si>
    <r>
      <t>TIA</t>
    </r>
    <r>
      <rPr>
        <vertAlign val="subscript"/>
        <sz val="11"/>
        <color theme="1"/>
        <rFont val="Calibri"/>
        <family val="2"/>
        <scheme val="minor"/>
      </rPr>
      <t>H</t>
    </r>
  </si>
  <si>
    <r>
      <t>m(L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m(LAE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m(re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)  </t>
    </r>
    <r>
      <rPr>
        <sz val="11"/>
        <color rgb="FFFF0000"/>
        <rFont val="Calibri"/>
        <family val="2"/>
        <scheme val="minor"/>
      </rPr>
      <t>+ m(S</t>
    </r>
    <r>
      <rPr>
        <b/>
        <vertAlign val="subscript"/>
        <sz val="11"/>
        <color rgb="FFFF0000"/>
        <rFont val="Calibri"/>
        <family val="2"/>
        <scheme val="minor"/>
      </rPr>
      <t>H</t>
    </r>
    <r>
      <rPr>
        <sz val="11"/>
        <color rgb="FFFF0000"/>
        <rFont val="Calibri"/>
        <family val="2"/>
        <scheme val="minor"/>
      </rPr>
      <t xml:space="preserve">) </t>
    </r>
    <r>
      <rPr>
        <sz val="11"/>
        <rFont val="Calibri"/>
        <family val="2"/>
        <scheme val="minor"/>
      </rPr>
      <t>- m(AB</t>
    </r>
    <r>
      <rPr>
        <vertAlign val="subscript"/>
        <sz val="11"/>
        <rFont val="Calibri"/>
        <family val="2"/>
        <scheme val="minor"/>
      </rPr>
      <t>H</t>
    </r>
    <r>
      <rPr>
        <sz val="11"/>
        <rFont val="Calibri"/>
        <family val="2"/>
        <scheme val="minor"/>
      </rPr>
      <t>)</t>
    </r>
  </si>
  <si>
    <r>
      <t>m(reins. premiums payable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</si>
  <si>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m(AB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</si>
  <si>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t>Step 4:</t>
  </si>
  <si>
    <r>
      <t xml:space="preserve">calculate NIG </t>
    </r>
    <r>
      <rPr>
        <i/>
        <sz val="11"/>
        <color theme="1"/>
        <rFont val="Calibri"/>
        <family val="2"/>
        <scheme val="minor"/>
      </rPr>
      <t>(Net Investment Gain)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for home only</t>
    </r>
  </si>
  <si>
    <r>
      <t>NIG</t>
    </r>
    <r>
      <rPr>
        <vertAlign val="subscript"/>
        <sz val="11"/>
        <color theme="1"/>
        <rFont val="Calibri"/>
        <family val="2"/>
        <scheme val="minor"/>
      </rPr>
      <t>H</t>
    </r>
  </si>
  <si>
    <r>
      <t>NIG</t>
    </r>
    <r>
      <rPr>
        <vertAlign val="subscript"/>
        <sz val="11"/>
        <color rgb="FF006100"/>
        <rFont val="Calibri"/>
        <family val="2"/>
        <scheme val="minor"/>
      </rPr>
      <t>H</t>
    </r>
  </si>
  <si>
    <t>2016.Spring #11</t>
  </si>
  <si>
    <r>
      <t xml:space="preserve">Net Investment Gain (NIG): </t>
    </r>
    <r>
      <rPr>
        <u/>
        <sz val="11"/>
        <color theme="1"/>
        <rFont val="Calibri"/>
        <family val="2"/>
        <scheme val="minor"/>
      </rPr>
      <t>value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(using prepaid expense ratio)</t>
    </r>
  </si>
  <si>
    <t>Homeowners Data</t>
  </si>
  <si>
    <t>Formula:</t>
  </si>
  <si>
    <r>
      <t>NIGIT</t>
    </r>
    <r>
      <rPr>
        <vertAlign val="subscript"/>
        <sz val="11"/>
        <color rgb="FF006100"/>
        <rFont val="Calibri"/>
        <family val="2"/>
        <scheme val="minor"/>
      </rPr>
      <t>H</t>
    </r>
  </si>
  <si>
    <r>
      <t>FAIT</t>
    </r>
    <r>
      <rPr>
        <vertAlign val="subscript"/>
        <sz val="11"/>
        <color theme="1"/>
        <rFont val="Calibri"/>
        <family val="2"/>
        <scheme val="minor"/>
      </rPr>
      <t>H</t>
    </r>
  </si>
  <si>
    <t xml:space="preserve"> &lt;== given</t>
  </si>
  <si>
    <t>Funds Attributable to Insurance Transactions</t>
  </si>
  <si>
    <t xml:space="preserve"> &lt;== see below</t>
  </si>
  <si>
    <t>prepaid expense ratio</t>
  </si>
  <si>
    <t>PPER</t>
  </si>
  <si>
    <r>
      <t>m(L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m(LAE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m(re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- m(AB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- (PPE for UEP)</t>
    </r>
    <r>
      <rPr>
        <vertAlign val="subscript"/>
        <sz val="11"/>
        <color theme="1"/>
        <rFont val="Calibri"/>
        <family val="2"/>
        <scheme val="minor"/>
      </rPr>
      <t>H</t>
    </r>
  </si>
  <si>
    <t>Net Investment Gain Ratio (NIGR):</t>
  </si>
  <si>
    <r>
      <t>m(UEP</t>
    </r>
    <r>
      <rPr>
        <vertAlign val="subscript"/>
        <sz val="11"/>
        <color rgb="FF9C6500"/>
        <rFont val="Calibri"/>
        <family val="2"/>
        <scheme val="minor"/>
      </rPr>
      <t>H</t>
    </r>
    <r>
      <rPr>
        <sz val="11"/>
        <color rgb="FF9C6500"/>
        <rFont val="Calibri"/>
        <family val="2"/>
        <scheme val="minor"/>
      </rPr>
      <t>)</t>
    </r>
  </si>
  <si>
    <r>
      <t xml:space="preserve">Net Investment Gain attributable to </t>
    </r>
    <r>
      <rPr>
        <u/>
        <sz val="11"/>
        <color theme="1"/>
        <rFont val="Calibri"/>
        <family val="2"/>
        <scheme val="minor"/>
      </rPr>
      <t>Insurance Transactions</t>
    </r>
    <r>
      <rPr>
        <sz val="11"/>
        <color theme="1"/>
        <rFont val="Calibri"/>
        <family val="2"/>
        <scheme val="minor"/>
      </rPr>
      <t xml:space="preserve"> for Homeowenrs (NIGIT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</si>
  <si>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m(re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</si>
  <si>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(PPE for UEP)</t>
    </r>
    <r>
      <rPr>
        <vertAlign val="subscript"/>
        <sz val="11"/>
        <color theme="1"/>
        <rFont val="Calibri"/>
        <family val="2"/>
        <scheme val="minor"/>
      </rPr>
      <t>H</t>
    </r>
  </si>
  <si>
    <t>see below for calculation of this term</t>
  </si>
  <si>
    <t>The new part in this problem deals with the PrePaid Expense Ratio (PPER) &amp; the PrePaid Expense (PPE)</t>
  </si>
  <si>
    <r>
      <t>PPER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:</t>
    </r>
  </si>
  <si>
    <r>
      <t xml:space="preserve">this ratio is for determining the amount of </t>
    </r>
    <r>
      <rPr>
        <u/>
        <sz val="11"/>
        <color theme="1"/>
        <rFont val="Calibri"/>
        <family val="2"/>
        <scheme val="minor"/>
      </rPr>
      <t>UEP reserve</t>
    </r>
    <r>
      <rPr>
        <sz val="11"/>
        <color theme="1"/>
        <rFont val="Calibri"/>
        <family val="2"/>
        <scheme val="minor"/>
      </rPr>
      <t xml:space="preserve"> representing PPE (PrePaid Expenses)</t>
    </r>
  </si>
  <si>
    <t>According to Odomirok:</t>
  </si>
  <si>
    <r>
      <t>PPER</t>
    </r>
    <r>
      <rPr>
        <vertAlign val="subscript"/>
        <sz val="11"/>
        <color theme="1"/>
        <rFont val="Calibri"/>
        <family val="2"/>
        <scheme val="minor"/>
      </rPr>
      <t>H</t>
    </r>
  </si>
  <si>
    <r>
      <t>(net acquisition expense)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/ NWP</t>
    </r>
    <r>
      <rPr>
        <vertAlign val="subscript"/>
        <sz val="11"/>
        <color theme="1"/>
        <rFont val="Calibri"/>
        <family val="2"/>
        <scheme val="minor"/>
      </rPr>
      <t>H</t>
    </r>
  </si>
  <si>
    <r>
      <t xml:space="preserve">And we're given this value: </t>
    </r>
    <r>
      <rPr>
        <i/>
        <sz val="11"/>
        <color theme="1"/>
        <rFont val="Calibri"/>
        <family val="2"/>
        <scheme val="minor"/>
      </rPr>
      <t>(No value provided for the current CY ==&gt; assume same as prior CY)</t>
    </r>
  </si>
  <si>
    <r>
      <t xml:space="preserve">So all we have to do is </t>
    </r>
    <r>
      <rPr>
        <b/>
        <sz val="11"/>
        <color theme="1"/>
        <rFont val="Calibri"/>
        <family val="2"/>
        <scheme val="minor"/>
      </rPr>
      <t>apply</t>
    </r>
    <r>
      <rPr>
        <sz val="11"/>
        <color theme="1"/>
        <rFont val="Calibri"/>
        <family val="2"/>
        <scheme val="minor"/>
      </rPr>
      <t xml:space="preserve"> PPER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to 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to get (PPE for UEP)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:</t>
    </r>
  </si>
  <si>
    <t>THEREFORE:</t>
  </si>
  <si>
    <t>&lt;== now we have all the pieces</t>
  </si>
  <si>
    <t>so that</t>
  </si>
  <si>
    <t xml:space="preserve">-  </t>
  </si>
  <si>
    <t xml:space="preserve"> &lt;== substitute this into the formula at the top to get NIGR</t>
  </si>
  <si>
    <t>2015.Fall #13</t>
  </si>
  <si>
    <t>All LOBs</t>
  </si>
  <si>
    <r>
      <t xml:space="preserve">calculate the Surplus Ratio (SR) using the </t>
    </r>
    <r>
      <rPr>
        <b/>
        <sz val="11"/>
        <color theme="1"/>
        <rFont val="Calibri"/>
        <family val="2"/>
        <scheme val="minor"/>
      </rPr>
      <t>All Lines</t>
    </r>
    <r>
      <rPr>
        <sz val="11"/>
        <color theme="1"/>
        <rFont val="Calibri"/>
        <family val="2"/>
        <scheme val="minor"/>
      </rPr>
      <t xml:space="preserve"> data</t>
    </r>
  </si>
  <si>
    <t>policyholders' surplus</t>
  </si>
  <si>
    <t xml:space="preserve">  net loss &amp; LAE reserve</t>
  </si>
  <si>
    <t xml:space="preserve">  net UEP reserve</t>
  </si>
  <si>
    <t xml:space="preserve">  net EP</t>
  </si>
  <si>
    <t>Commercial Auto</t>
  </si>
  <si>
    <r>
      <t>(L + LAE)</t>
    </r>
    <r>
      <rPr>
        <vertAlign val="subscript"/>
        <sz val="11"/>
        <color theme="1"/>
        <rFont val="Calibri"/>
        <family val="2"/>
        <scheme val="minor"/>
      </rPr>
      <t>C</t>
    </r>
  </si>
  <si>
    <r>
      <t>UEP</t>
    </r>
    <r>
      <rPr>
        <vertAlign val="subscript"/>
        <sz val="11"/>
        <color theme="1"/>
        <rFont val="Calibri"/>
        <family val="2"/>
        <scheme val="minor"/>
      </rPr>
      <t>C</t>
    </r>
  </si>
  <si>
    <r>
      <t>NEP</t>
    </r>
    <r>
      <rPr>
        <vertAlign val="subscript"/>
        <sz val="11"/>
        <color theme="1"/>
        <rFont val="Calibri"/>
        <family val="2"/>
        <scheme val="minor"/>
      </rPr>
      <t>C</t>
    </r>
  </si>
  <si>
    <r>
      <t xml:space="preserve">use the Surplus Ratio calculated in Step 1 to allocate the 'All Lines' surplus to </t>
    </r>
    <r>
      <rPr>
        <b/>
        <sz val="11"/>
        <color theme="1"/>
        <rFont val="Calibri"/>
        <family val="2"/>
        <scheme val="minor"/>
      </rPr>
      <t>commercial auto</t>
    </r>
  </si>
  <si>
    <t>calculate the surplus allocation to commercial auto for the current CY</t>
  </si>
  <si>
    <r>
      <t>SR x [ m(L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+ m(LAE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+ m(UEP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+ NEP</t>
    </r>
    <r>
      <rPr>
        <vertAlign val="subscript"/>
        <sz val="11"/>
        <color theme="1"/>
        <rFont val="Calibri"/>
        <family val="2"/>
        <scheme val="minor"/>
      </rPr>
      <t>C(</t>
    </r>
    <r>
      <rPr>
        <b/>
        <vertAlign val="subscript"/>
        <sz val="11"/>
        <color rgb="FF00B050"/>
        <rFont val="Calibri"/>
        <family val="2"/>
        <scheme val="minor"/>
      </rPr>
      <t>CY</t>
    </r>
    <r>
      <rPr>
        <b/>
        <vertAlign val="subscript"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 ]</t>
    </r>
  </si>
  <si>
    <r>
      <t>m(L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+ LAE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</si>
  <si>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m(UEP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</si>
  <si>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NEP</t>
    </r>
    <r>
      <rPr>
        <vertAlign val="subscript"/>
        <sz val="11"/>
        <color theme="1"/>
        <rFont val="Calibri"/>
        <family val="2"/>
        <scheme val="minor"/>
      </rPr>
      <t>C(</t>
    </r>
    <r>
      <rPr>
        <b/>
        <vertAlign val="subscript"/>
        <sz val="11"/>
        <color rgb="FF00B050"/>
        <rFont val="Calibri"/>
        <family val="2"/>
        <scheme val="minor"/>
      </rPr>
      <t>CY)</t>
    </r>
  </si>
  <si>
    <t>not based on an exam problem</t>
  </si>
  <si>
    <r>
      <t xml:space="preserve">Calculation of basic IEE quantities: </t>
    </r>
    <r>
      <rPr>
        <b/>
        <sz val="11"/>
        <color theme="1"/>
        <rFont val="Calibri"/>
        <family val="2"/>
        <scheme val="minor"/>
      </rPr>
      <t>FAIT &amp; TIA</t>
    </r>
  </si>
  <si>
    <r>
      <t xml:space="preserve">m(L) + m(LAE) + m(UEP) + m(re) </t>
    </r>
    <r>
      <rPr>
        <sz val="11"/>
        <color rgb="FF00B050"/>
        <rFont val="Calibri"/>
        <family val="2"/>
        <scheme val="minor"/>
      </rPr>
      <t>+ m(S)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- m(AB)</t>
    </r>
  </si>
  <si>
    <t>operation</t>
  </si>
  <si>
    <t>(+)</t>
  </si>
  <si>
    <t>(-)</t>
  </si>
  <si>
    <t>PrePaid Expense Ratio (PPER)</t>
  </si>
  <si>
    <r>
      <t xml:space="preserve">TIA &amp; FAIT  </t>
    </r>
    <r>
      <rPr>
        <i/>
        <sz val="11"/>
        <color theme="1"/>
        <rFont val="Calibri"/>
        <family val="2"/>
        <scheme val="minor"/>
      </rPr>
      <t>(Total Investable Assets &amp; Funds Attributable to Insurance Transactions)</t>
    </r>
  </si>
  <si>
    <t>FAIT</t>
  </si>
  <si>
    <r>
      <t xml:space="preserve">m(L) + m(LAE) + m(UEP) + m(re) </t>
    </r>
    <r>
      <rPr>
        <sz val="11"/>
        <color rgb="FFFF0000"/>
        <rFont val="Calibri"/>
        <family val="2"/>
        <scheme val="minor"/>
      </rPr>
      <t>- m(AB) - (PPE for UEP)</t>
    </r>
  </si>
  <si>
    <r>
      <t xml:space="preserve">The only term we don't have from the calculation of </t>
    </r>
    <r>
      <rPr>
        <b/>
        <sz val="11"/>
        <color theme="1"/>
        <rFont val="Calibri"/>
        <family val="2"/>
        <scheme val="minor"/>
      </rPr>
      <t>TIA</t>
    </r>
    <r>
      <rPr>
        <sz val="11"/>
        <color theme="1"/>
        <rFont val="Calibri"/>
        <family val="2"/>
        <scheme val="minor"/>
      </rPr>
      <t xml:space="preserve"> is </t>
    </r>
    <r>
      <rPr>
        <sz val="11"/>
        <color rgb="FFFF0000"/>
        <rFont val="Calibri"/>
        <family val="2"/>
        <scheme val="minor"/>
      </rPr>
      <t>(PPE for UEP)</t>
    </r>
  </si>
  <si>
    <t>(PPE for UEP)</t>
  </si>
  <si>
    <r>
      <t>m(UEP</t>
    </r>
    <r>
      <rPr>
        <sz val="11"/>
        <rFont val="Calibri"/>
        <family val="2"/>
        <scheme val="minor"/>
      </rPr>
      <t>)</t>
    </r>
  </si>
  <si>
    <t>and we're given PPER =</t>
  </si>
  <si>
    <t>therefore</t>
  </si>
  <si>
    <t>Aside:</t>
  </si>
  <si>
    <t>If you aren't given PPER, you can calculate it using this formula:</t>
  </si>
  <si>
    <r>
      <t>(net acquisition expense)</t>
    </r>
    <r>
      <rPr>
        <sz val="11"/>
        <color theme="1"/>
        <rFont val="Calibri"/>
        <family val="2"/>
        <scheme val="minor"/>
      </rPr>
      <t xml:space="preserve"> / NWP</t>
    </r>
  </si>
  <si>
    <t>2015.Spring #13</t>
  </si>
  <si>
    <r>
      <t xml:space="preserve">Calculate: </t>
    </r>
    <r>
      <rPr>
        <i/>
        <sz val="11"/>
        <color theme="1"/>
        <rFont val="Calibri"/>
        <family val="2"/>
        <scheme val="minor"/>
      </rPr>
      <t xml:space="preserve">pre-tax profit (loss) </t>
    </r>
    <r>
      <rPr>
        <i/>
        <u/>
        <sz val="11"/>
        <color theme="1"/>
        <rFont val="Calibri"/>
        <family val="2"/>
        <scheme val="minor"/>
      </rPr>
      <t>excluding</t>
    </r>
    <r>
      <rPr>
        <i/>
        <sz val="11"/>
        <color theme="1"/>
        <rFont val="Calibri"/>
        <family val="2"/>
        <scheme val="minor"/>
      </rPr>
      <t xml:space="preserve"> investment gain</t>
    </r>
  </si>
  <si>
    <t>TOTAL net investmemt earned</t>
  </si>
  <si>
    <t>Inv</t>
  </si>
  <si>
    <t>TOTAL net realized capital gains</t>
  </si>
  <si>
    <t>CapG</t>
  </si>
  <si>
    <t>According to the formula provided in Odomirok, these are the components:</t>
  </si>
  <si>
    <t>TOTAL policyholders' surplus</t>
  </si>
  <si>
    <t>HOMEOWNERS total investment gain</t>
  </si>
  <si>
    <t>earned premium</t>
  </si>
  <si>
    <t>homeowners</t>
  </si>
  <si>
    <t>TOTAL</t>
  </si>
  <si>
    <t>dividends to policyholders</t>
  </si>
  <si>
    <t>not given</t>
  </si>
  <si>
    <t>incurred loss</t>
  </si>
  <si>
    <t>commission</t>
  </si>
  <si>
    <t>DCC incurred</t>
  </si>
  <si>
    <t>taxes, licenses, fees</t>
  </si>
  <si>
    <t>A&amp;O incurred</t>
  </si>
  <si>
    <t>other acquisition expenses</t>
  </si>
  <si>
    <t>Other</t>
  </si>
  <si>
    <t>general expenses</t>
  </si>
  <si>
    <t>Gen</t>
  </si>
  <si>
    <t>written premium</t>
  </si>
  <si>
    <t>WP</t>
  </si>
  <si>
    <t>EP</t>
  </si>
  <si>
    <t>loss &amp; LAE reserves</t>
  </si>
  <si>
    <t>other income less expenses</t>
  </si>
  <si>
    <t>unearned premium reserves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</si>
  <si>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pretax profit (loss) excluding InvGain</t>
    </r>
  </si>
  <si>
    <t>net loss &amp; LAE incurred</t>
  </si>
  <si>
    <t>IL</t>
  </si>
  <si>
    <r>
      <t xml:space="preserve">Calculate TOTAL profit (loss) by adding the investment gain </t>
    </r>
    <r>
      <rPr>
        <i/>
        <sz val="11"/>
        <color theme="1"/>
        <rFont val="Calibri"/>
        <family val="2"/>
        <scheme val="minor"/>
      </rPr>
      <t>(given)</t>
    </r>
  </si>
  <si>
    <t>finance charges not included in premium</t>
  </si>
  <si>
    <t>charges</t>
  </si>
  <si>
    <t>fine &amp; penalties of regulatory authorities</t>
  </si>
  <si>
    <t>penalties</t>
  </si>
  <si>
    <t>Current CY pre-tax profit (loss) as a percentage of policyholders' surplus for homeowners.</t>
  </si>
  <si>
    <r>
      <t xml:space="preserve">Calculate Surplus Ratio </t>
    </r>
    <r>
      <rPr>
        <i/>
        <sz val="11"/>
        <color theme="1"/>
        <rFont val="Calibri"/>
        <family val="2"/>
        <scheme val="minor"/>
      </rPr>
      <t>(because we need to allocate surplus to homeowners)</t>
    </r>
  </si>
  <si>
    <t>Allocate surplus to homeowners</t>
  </si>
  <si>
    <r>
      <t>S</t>
    </r>
    <r>
      <rPr>
        <b/>
        <vertAlign val="subscript"/>
        <sz val="11"/>
        <color theme="1"/>
        <rFont val="Calibri"/>
        <family val="2"/>
        <scheme val="minor"/>
      </rPr>
      <t>H</t>
    </r>
  </si>
  <si>
    <t>Step 5:</t>
  </si>
  <si>
    <t>Final Ratio</t>
  </si>
  <si>
    <t>Step 4</t>
  </si>
  <si>
    <r>
      <t xml:space="preserve"> &lt;== </t>
    </r>
    <r>
      <rPr>
        <i/>
        <sz val="11"/>
        <color rgb="FFFF0000"/>
        <rFont val="Calibri"/>
        <family val="2"/>
        <scheme val="minor"/>
      </rPr>
      <t>final answer</t>
    </r>
  </si>
  <si>
    <r>
      <t>m(S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</si>
  <si>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m(S</t>
    </r>
    <r>
      <rPr>
        <vertAlign val="subscript"/>
        <sz val="11"/>
        <color rgb="FF006100"/>
        <rFont val="Calibri"/>
        <family val="2"/>
        <scheme val="minor"/>
      </rPr>
      <t>C</t>
    </r>
    <r>
      <rPr>
        <sz val="11"/>
        <color rgb="FF006100"/>
        <rFont val="Calibri"/>
        <family val="2"/>
        <scheme val="minor"/>
      </rPr>
      <t>)</t>
    </r>
  </si>
  <si>
    <t>The allocated commercial surplus appearing in the IEE is the mean commercial surplus over the last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</si>
</sst>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rgb="FF006100"/>
      <name val="Calibri"/>
      <family val="2"/>
      <scheme val="minor"/>
    </font>
    <font>
      <vertAlign val="subscript"/>
      <sz val="11"/>
      <color rgb="FF9C65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vertAlign val="subscript"/>
      <sz val="11"/>
      <color rgb="FF00B050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</cellStyleXfs>
  <cellXfs count="216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3" fontId="0" fillId="0" borderId="0" xfId="0" applyNumberFormat="1" applyAlignment="1">
      <alignment horizontal="center"/>
    </xf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0" fontId="1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0" fontId="9" fillId="0" borderId="0" xfId="0" applyFont="1"/>
    <xf numFmtId="0" fontId="10" fillId="0" borderId="0" xfId="0" applyFont="1"/>
    <xf numFmtId="3" fontId="6" fillId="4" borderId="0" xfId="3" applyNumberFormat="1"/>
    <xf numFmtId="3" fontId="0" fillId="0" borderId="4" xfId="0" applyNumberFormat="1" applyFont="1" applyBorder="1" applyAlignment="1">
      <alignment horizontal="centerContinuous"/>
    </xf>
    <xf numFmtId="3" fontId="0" fillId="0" borderId="0" xfId="0" quotePrefix="1" applyNumberFormat="1" applyFont="1" applyAlignment="1">
      <alignment horizontal="center"/>
    </xf>
    <xf numFmtId="3" fontId="0" fillId="0" borderId="0" xfId="0" quotePrefix="1" applyNumberFormat="1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6" xfId="0" applyNumberFormat="1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8" fillId="6" borderId="11" xfId="5" applyBorder="1" applyAlignment="1">
      <alignment horizontal="center"/>
    </xf>
    <xf numFmtId="3" fontId="0" fillId="3" borderId="7" xfId="0" applyNumberFormat="1" applyFont="1" applyFill="1" applyBorder="1"/>
    <xf numFmtId="3" fontId="0" fillId="3" borderId="6" xfId="0" applyNumberFormat="1" applyFont="1" applyFill="1" applyBorder="1"/>
    <xf numFmtId="3" fontId="0" fillId="0" borderId="1" xfId="0" applyNumberFormat="1" applyFont="1" applyBorder="1"/>
    <xf numFmtId="3" fontId="0" fillId="3" borderId="4" xfId="0" applyNumberFormat="1" applyFont="1" applyFill="1" applyBorder="1"/>
    <xf numFmtId="3" fontId="7" fillId="5" borderId="1" xfId="4" applyNumberFormat="1" applyBorder="1"/>
    <xf numFmtId="0" fontId="0" fillId="0" borderId="2" xfId="0" applyFont="1" applyFill="1" applyBorder="1"/>
    <xf numFmtId="3" fontId="0" fillId="3" borderId="15" xfId="0" applyNumberFormat="1" applyFont="1" applyFill="1" applyBorder="1"/>
    <xf numFmtId="0" fontId="0" fillId="0" borderId="5" xfId="0" applyFont="1" applyFill="1" applyBorder="1"/>
    <xf numFmtId="3" fontId="0" fillId="3" borderId="14" xfId="0" applyNumberFormat="1" applyFont="1" applyFill="1" applyBorder="1"/>
    <xf numFmtId="0" fontId="0" fillId="0" borderId="0" xfId="0" applyFont="1" applyAlignment="1">
      <alignment horizontal="right"/>
    </xf>
    <xf numFmtId="0" fontId="0" fillId="0" borderId="0" xfId="0" applyFont="1" applyFill="1" applyBorder="1"/>
    <xf numFmtId="9" fontId="0" fillId="0" borderId="0" xfId="0" applyNumberFormat="1" applyFont="1" applyAlignment="1">
      <alignment horizontal="center"/>
    </xf>
    <xf numFmtId="0" fontId="7" fillId="5" borderId="10" xfId="4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0" fontId="0" fillId="0" borderId="9" xfId="0" applyFont="1" applyBorder="1"/>
    <xf numFmtId="0" fontId="0" fillId="0" borderId="10" xfId="0" applyFont="1" applyBorder="1" applyAlignment="1">
      <alignment horizontal="centerContinuous"/>
    </xf>
    <xf numFmtId="3" fontId="0" fillId="3" borderId="8" xfId="0" applyNumberFormat="1" applyFont="1" applyFill="1" applyBorder="1"/>
    <xf numFmtId="3" fontId="0" fillId="3" borderId="5" xfId="0" applyNumberFormat="1" applyFont="1" applyFill="1" applyBorder="1"/>
    <xf numFmtId="3" fontId="0" fillId="3" borderId="5" xfId="0" applyNumberFormat="1" applyFill="1" applyBorder="1"/>
    <xf numFmtId="3" fontId="0" fillId="0" borderId="5" xfId="0" applyNumberFormat="1" applyFont="1" applyBorder="1"/>
    <xf numFmtId="3" fontId="12" fillId="0" borderId="0" xfId="0" applyNumberFormat="1" applyFont="1"/>
    <xf numFmtId="3" fontId="0" fillId="0" borderId="0" xfId="0" applyNumberFormat="1" applyFont="1" applyAlignment="1">
      <alignment horizontal="right"/>
    </xf>
    <xf numFmtId="3" fontId="9" fillId="0" borderId="0" xfId="0" applyNumberFormat="1" applyFont="1"/>
    <xf numFmtId="3" fontId="6" fillId="4" borderId="9" xfId="3" applyNumberFormat="1" applyBorder="1" applyAlignment="1">
      <alignment horizontal="center"/>
    </xf>
    <xf numFmtId="3" fontId="6" fillId="4" borderId="11" xfId="3" applyNumberFormat="1" applyBorder="1" applyAlignment="1">
      <alignment horizontal="center"/>
    </xf>
    <xf numFmtId="3" fontId="8" fillId="6" borderId="10" xfId="5" applyNumberForma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16" fillId="0" borderId="0" xfId="0" applyNumberFormat="1" applyFont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6" fillId="4" borderId="0" xfId="3" applyNumberFormat="1" applyAlignment="1">
      <alignment horizontal="center"/>
    </xf>
    <xf numFmtId="3" fontId="0" fillId="7" borderId="9" xfId="6" applyNumberFormat="1" applyFont="1" applyBorder="1" applyAlignment="1">
      <alignment horizontal="center"/>
    </xf>
    <xf numFmtId="3" fontId="0" fillId="0" borderId="8" xfId="0" applyNumberFormat="1" applyBorder="1"/>
    <xf numFmtId="3" fontId="0" fillId="0" borderId="5" xfId="0" applyNumberFormat="1" applyBorder="1"/>
    <xf numFmtId="0" fontId="0" fillId="0" borderId="9" xfId="0" applyFont="1" applyBorder="1" applyAlignment="1">
      <alignment horizontal="centerContinuous"/>
    </xf>
    <xf numFmtId="0" fontId="6" fillId="4" borderId="10" xfId="3" quotePrefix="1" applyBorder="1" applyAlignment="1">
      <alignment horizontal="center"/>
    </xf>
    <xf numFmtId="0" fontId="6" fillId="4" borderId="10" xfId="3" applyBorder="1" applyAlignment="1">
      <alignment horizontal="center"/>
    </xf>
    <xf numFmtId="3" fontId="0" fillId="3" borderId="10" xfId="0" applyNumberFormat="1" applyFont="1" applyFill="1" applyBorder="1"/>
    <xf numFmtId="3" fontId="0" fillId="3" borderId="11" xfId="0" applyNumberFormat="1" applyFont="1" applyFill="1" applyBorder="1"/>
    <xf numFmtId="0" fontId="0" fillId="0" borderId="0" xfId="0" applyFont="1" applyAlignment="1">
      <alignment horizontal="left"/>
    </xf>
    <xf numFmtId="0" fontId="6" fillId="4" borderId="11" xfId="3" applyBorder="1" applyAlignment="1">
      <alignment horizontal="center"/>
    </xf>
    <xf numFmtId="3" fontId="0" fillId="0" borderId="8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10" borderId="9" xfId="0" applyNumberFormat="1" applyFont="1" applyFill="1" applyBorder="1" applyAlignment="1">
      <alignment horizontal="center"/>
    </xf>
    <xf numFmtId="3" fontId="0" fillId="10" borderId="10" xfId="0" applyNumberFormat="1" applyFont="1" applyFill="1" applyBorder="1" applyAlignment="1">
      <alignment horizontal="center"/>
    </xf>
    <xf numFmtId="3" fontId="0" fillId="10" borderId="10" xfId="0" applyNumberFormat="1" applyFont="1" applyFill="1" applyBorder="1"/>
    <xf numFmtId="3" fontId="0" fillId="10" borderId="11" xfId="0" applyNumberFormat="1" applyFont="1" applyFill="1" applyBorder="1"/>
    <xf numFmtId="0" fontId="1" fillId="0" borderId="12" xfId="0" applyFont="1" applyBorder="1" applyAlignment="1">
      <alignment horizontal="center"/>
    </xf>
    <xf numFmtId="0" fontId="7" fillId="5" borderId="12" xfId="4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3" fontId="0" fillId="3" borderId="13" xfId="0" applyNumberFormat="1" applyFont="1" applyFill="1" applyBorder="1"/>
    <xf numFmtId="3" fontId="0" fillId="0" borderId="0" xfId="0" applyNumberFormat="1" applyFont="1" applyFill="1" applyBorder="1" applyAlignment="1">
      <alignment horizontal="center"/>
    </xf>
    <xf numFmtId="0" fontId="0" fillId="0" borderId="8" xfId="0" applyFont="1" applyFill="1" applyBorder="1"/>
    <xf numFmtId="0" fontId="6" fillId="4" borderId="9" xfId="3" applyBorder="1" applyAlignment="1">
      <alignment horizontal="center"/>
    </xf>
    <xf numFmtId="3" fontId="6" fillId="4" borderId="10" xfId="3" applyNumberFormat="1" applyBorder="1" applyAlignment="1">
      <alignment horizontal="center"/>
    </xf>
    <xf numFmtId="10" fontId="6" fillId="4" borderId="11" xfId="3" applyNumberForma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64" fontId="6" fillId="4" borderId="11" xfId="3" applyNumberFormat="1" applyBorder="1" applyAlignment="1">
      <alignment horizontal="center"/>
    </xf>
    <xf numFmtId="0" fontId="7" fillId="5" borderId="2" xfId="4" applyBorder="1" applyAlignment="1">
      <alignment horizontal="centerContinuous"/>
    </xf>
    <xf numFmtId="0" fontId="7" fillId="5" borderId="4" xfId="4" applyBorder="1" applyAlignment="1">
      <alignment horizontal="centerContinuous"/>
    </xf>
    <xf numFmtId="0" fontId="0" fillId="8" borderId="3" xfId="0" applyFont="1" applyFill="1" applyBorder="1" applyAlignment="1">
      <alignment horizontal="centerContinuous"/>
    </xf>
    <xf numFmtId="0" fontId="0" fillId="8" borderId="4" xfId="0" applyFont="1" applyFill="1" applyBorder="1" applyAlignment="1">
      <alignment horizontal="centerContinuous"/>
    </xf>
    <xf numFmtId="0" fontId="0" fillId="0" borderId="12" xfId="0" applyFont="1" applyBorder="1" applyAlignment="1">
      <alignment horizontal="center"/>
    </xf>
    <xf numFmtId="3" fontId="0" fillId="3" borderId="15" xfId="0" quotePrefix="1" applyNumberFormat="1" applyFont="1" applyFill="1" applyBorder="1" applyAlignment="1">
      <alignment horizontal="center"/>
    </xf>
    <xf numFmtId="3" fontId="0" fillId="3" borderId="4" xfId="0" applyNumberFormat="1" applyFill="1" applyBorder="1"/>
    <xf numFmtId="3" fontId="0" fillId="3" borderId="6" xfId="0" quotePrefix="1" applyNumberFormat="1" applyFont="1" applyFill="1" applyBorder="1" applyAlignment="1">
      <alignment horizontal="center"/>
    </xf>
    <xf numFmtId="164" fontId="0" fillId="3" borderId="0" xfId="2" applyNumberFormat="1" applyFont="1" applyFill="1" applyAlignment="1">
      <alignment horizontal="center"/>
    </xf>
    <xf numFmtId="3" fontId="0" fillId="0" borderId="10" xfId="0" quotePrefix="1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2" fontId="0" fillId="0" borderId="0" xfId="0" applyNumberFormat="1" applyFont="1"/>
    <xf numFmtId="3" fontId="9" fillId="0" borderId="9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3" borderId="10" xfId="0" applyFont="1" applyFill="1" applyBorder="1" applyAlignment="1">
      <alignment horizontal="center"/>
    </xf>
    <xf numFmtId="9" fontId="0" fillId="0" borderId="10" xfId="0" applyNumberFormat="1" applyFont="1" applyBorder="1" applyAlignment="1">
      <alignment horizontal="center"/>
    </xf>
    <xf numFmtId="165" fontId="6" fillId="4" borderId="11" xfId="3" applyNumberFormat="1" applyBorder="1" applyAlignment="1">
      <alignment horizontal="center"/>
    </xf>
    <xf numFmtId="0" fontId="12" fillId="0" borderId="0" xfId="0" quotePrefix="1" applyFont="1" applyAlignment="1">
      <alignment horizontal="right"/>
    </xf>
    <xf numFmtId="3" fontId="4" fillId="7" borderId="0" xfId="6" applyNumberFormat="1" applyAlignment="1">
      <alignment horizontal="center"/>
    </xf>
    <xf numFmtId="9" fontId="0" fillId="3" borderId="12" xfId="2" applyFont="1" applyFill="1" applyBorder="1"/>
    <xf numFmtId="9" fontId="0" fillId="3" borderId="12" xfId="2" quotePrefix="1" applyFont="1" applyFill="1" applyBorder="1" applyAlignment="1">
      <alignment horizontal="right"/>
    </xf>
    <xf numFmtId="9" fontId="0" fillId="3" borderId="0" xfId="2" applyFont="1" applyFill="1" applyBorder="1" applyAlignment="1">
      <alignment horizontal="center"/>
    </xf>
    <xf numFmtId="3" fontId="8" fillId="6" borderId="0" xfId="5" applyNumberFormat="1" applyAlignment="1">
      <alignment horizontal="center"/>
    </xf>
    <xf numFmtId="0" fontId="0" fillId="0" borderId="0" xfId="0" applyFont="1" applyAlignment="1">
      <alignment horizontal="centerContinuous"/>
    </xf>
    <xf numFmtId="3" fontId="0" fillId="0" borderId="0" xfId="0" quotePrefix="1" applyNumberFormat="1" applyFont="1" applyAlignment="1">
      <alignment horizontal="right"/>
    </xf>
    <xf numFmtId="0" fontId="4" fillId="7" borderId="10" xfId="6" applyBorder="1" applyAlignment="1">
      <alignment horizontal="center"/>
    </xf>
    <xf numFmtId="3" fontId="4" fillId="7" borderId="11" xfId="6" applyNumberFormat="1" applyBorder="1" applyAlignment="1">
      <alignment horizontal="center"/>
    </xf>
    <xf numFmtId="0" fontId="1" fillId="10" borderId="9" xfId="0" applyFont="1" applyFill="1" applyBorder="1"/>
    <xf numFmtId="0" fontId="0" fillId="10" borderId="10" xfId="0" applyFont="1" applyFill="1" applyBorder="1"/>
    <xf numFmtId="0" fontId="0" fillId="10" borderId="11" xfId="0" applyFont="1" applyFill="1" applyBorder="1"/>
    <xf numFmtId="0" fontId="1" fillId="9" borderId="9" xfId="0" applyFont="1" applyFill="1" applyBorder="1"/>
    <xf numFmtId="0" fontId="0" fillId="9" borderId="10" xfId="0" applyFont="1" applyFill="1" applyBorder="1"/>
    <xf numFmtId="0" fontId="0" fillId="9" borderId="11" xfId="0" applyFont="1" applyFill="1" applyBorder="1"/>
    <xf numFmtId="3" fontId="4" fillId="11" borderId="9" xfId="7" applyNumberFormat="1" applyBorder="1" applyAlignment="1">
      <alignment horizontal="center"/>
    </xf>
    <xf numFmtId="10" fontId="4" fillId="11" borderId="11" xfId="7" applyNumberFormat="1" applyBorder="1" applyAlignment="1">
      <alignment horizontal="center"/>
    </xf>
    <xf numFmtId="3" fontId="9" fillId="0" borderId="10" xfId="0" applyNumberFormat="1" applyFont="1" applyBorder="1"/>
    <xf numFmtId="0" fontId="0" fillId="0" borderId="0" xfId="0" applyFont="1" applyBorder="1" applyAlignment="1">
      <alignment horizontal="left"/>
    </xf>
    <xf numFmtId="10" fontId="0" fillId="0" borderId="10" xfId="2" applyNumberFormat="1" applyFont="1" applyBorder="1" applyAlignment="1">
      <alignment horizontal="center"/>
    </xf>
    <xf numFmtId="0" fontId="7" fillId="5" borderId="12" xfId="4" applyBorder="1" applyAlignment="1">
      <alignment horizontal="centerContinuous"/>
    </xf>
    <xf numFmtId="3" fontId="15" fillId="0" borderId="0" xfId="0" applyNumberFormat="1" applyFont="1" applyAlignment="1">
      <alignment horizontal="center"/>
    </xf>
    <xf numFmtId="3" fontId="0" fillId="3" borderId="6" xfId="0" quotePrefix="1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center"/>
    </xf>
    <xf numFmtId="9" fontId="0" fillId="3" borderId="0" xfId="2" applyFont="1" applyFill="1"/>
    <xf numFmtId="0" fontId="9" fillId="0" borderId="9" xfId="0" applyFont="1" applyBorder="1" applyAlignment="1">
      <alignment horizontal="centerContinuous"/>
    </xf>
    <xf numFmtId="0" fontId="11" fillId="0" borderId="11" xfId="5" applyFont="1" applyFill="1" applyBorder="1" applyAlignment="1">
      <alignment horizontal="center"/>
    </xf>
    <xf numFmtId="0" fontId="9" fillId="0" borderId="0" xfId="0" applyFont="1" applyBorder="1" applyAlignment="1">
      <alignment horizontal="centerContinuous"/>
    </xf>
    <xf numFmtId="3" fontId="0" fillId="0" borderId="2" xfId="0" applyNumberFormat="1" applyBorder="1"/>
    <xf numFmtId="3" fontId="0" fillId="0" borderId="3" xfId="0" applyNumberFormat="1" applyBorder="1"/>
    <xf numFmtId="3" fontId="0" fillId="0" borderId="15" xfId="0" applyNumberForma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3" fontId="0" fillId="3" borderId="15" xfId="0" applyNumberFormat="1" applyFill="1" applyBorder="1"/>
    <xf numFmtId="3" fontId="0" fillId="0" borderId="13" xfId="0" applyNumberFormat="1" applyBorder="1" applyAlignment="1">
      <alignment horizontal="center"/>
    </xf>
    <xf numFmtId="3" fontId="0" fillId="3" borderId="13" xfId="0" applyNumberFormat="1" applyFill="1" applyBorder="1"/>
    <xf numFmtId="3" fontId="0" fillId="0" borderId="14" xfId="0" applyNumberFormat="1" applyBorder="1" applyAlignment="1">
      <alignment horizontal="center"/>
    </xf>
    <xf numFmtId="3" fontId="0" fillId="3" borderId="14" xfId="0" applyNumberFormat="1" applyFill="1" applyBorder="1"/>
    <xf numFmtId="3" fontId="0" fillId="0" borderId="4" xfId="0" applyNumberFormat="1" applyBorder="1"/>
    <xf numFmtId="3" fontId="0" fillId="0" borderId="15" xfId="0" applyNumberFormat="1" applyBorder="1"/>
    <xf numFmtId="3" fontId="0" fillId="0" borderId="2" xfId="0" applyNumberFormat="1" applyBorder="1" applyAlignment="1">
      <alignment horizontal="centerContinuous"/>
    </xf>
    <xf numFmtId="3" fontId="0" fillId="0" borderId="3" xfId="0" applyNumberFormat="1" applyBorder="1" applyAlignment="1">
      <alignment horizontal="centerContinuous"/>
    </xf>
    <xf numFmtId="3" fontId="0" fillId="0" borderId="4" xfId="0" applyNumberFormat="1" applyBorder="1" applyAlignment="1">
      <alignment horizontal="centerContinuous"/>
    </xf>
    <xf numFmtId="3" fontId="7" fillId="5" borderId="0" xfId="4" applyNumberFormat="1" applyAlignment="1">
      <alignment horizontal="center"/>
    </xf>
    <xf numFmtId="3" fontId="12" fillId="0" borderId="0" xfId="0" applyNumberFormat="1" applyFont="1" applyAlignment="1">
      <alignment horizontal="right"/>
    </xf>
    <xf numFmtId="3" fontId="0" fillId="0" borderId="14" xfId="0" applyNumberFormat="1" applyBorder="1"/>
    <xf numFmtId="3" fontId="9" fillId="0" borderId="5" xfId="0" applyNumberFormat="1" applyFont="1" applyBorder="1" applyAlignment="1">
      <alignment horizontal="center"/>
    </xf>
    <xf numFmtId="3" fontId="21" fillId="0" borderId="6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7" fillId="5" borderId="2" xfId="4" applyNumberFormat="1" applyBorder="1"/>
    <xf numFmtId="3" fontId="7" fillId="5" borderId="3" xfId="4" applyNumberFormat="1" applyBorder="1"/>
    <xf numFmtId="3" fontId="7" fillId="5" borderId="4" xfId="4" applyNumberFormat="1" applyBorder="1"/>
    <xf numFmtId="3" fontId="0" fillId="3" borderId="2" xfId="0" applyNumberFormat="1" applyFill="1" applyBorder="1"/>
    <xf numFmtId="3" fontId="0" fillId="3" borderId="3" xfId="0" applyNumberFormat="1" applyFont="1" applyFill="1" applyBorder="1"/>
    <xf numFmtId="3" fontId="7" fillId="5" borderId="8" xfId="4" applyNumberFormat="1" applyBorder="1"/>
    <xf numFmtId="3" fontId="7" fillId="5" borderId="0" xfId="4" applyNumberFormat="1" applyBorder="1"/>
    <xf numFmtId="3" fontId="7" fillId="5" borderId="7" xfId="4" applyNumberFormat="1" applyBorder="1"/>
    <xf numFmtId="3" fontId="0" fillId="3" borderId="8" xfId="0" applyNumberFormat="1" applyFill="1" applyBorder="1"/>
    <xf numFmtId="3" fontId="7" fillId="5" borderId="5" xfId="4" applyNumberFormat="1" applyBorder="1"/>
    <xf numFmtId="3" fontId="7" fillId="5" borderId="6" xfId="4" applyNumberFormat="1" applyBorder="1"/>
    <xf numFmtId="3" fontId="6" fillId="4" borderId="8" xfId="3" applyNumberFormat="1" applyBorder="1"/>
    <xf numFmtId="3" fontId="6" fillId="4" borderId="0" xfId="3" applyNumberFormat="1" applyBorder="1"/>
    <xf numFmtId="3" fontId="6" fillId="4" borderId="7" xfId="3" applyNumberFormat="1" applyBorder="1"/>
    <xf numFmtId="3" fontId="0" fillId="0" borderId="13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7" fillId="5" borderId="9" xfId="4" applyNumberFormat="1" applyBorder="1"/>
    <xf numFmtId="0" fontId="7" fillId="5" borderId="11" xfId="4" applyBorder="1"/>
    <xf numFmtId="3" fontId="0" fillId="3" borderId="9" xfId="0" applyNumberFormat="1" applyFont="1" applyFill="1" applyBorder="1"/>
    <xf numFmtId="3" fontId="0" fillId="0" borderId="14" xfId="0" applyNumberFormat="1" applyFont="1" applyBorder="1" applyAlignment="1">
      <alignment horizontal="center"/>
    </xf>
    <xf numFmtId="3" fontId="4" fillId="7" borderId="12" xfId="6" applyNumberFormat="1" applyBorder="1" applyAlignment="1">
      <alignment horizontal="center"/>
    </xf>
    <xf numFmtId="3" fontId="8" fillId="6" borderId="12" xfId="5" applyNumberFormat="1" applyBorder="1" applyAlignment="1">
      <alignment horizontal="center"/>
    </xf>
    <xf numFmtId="3" fontId="6" fillId="4" borderId="9" xfId="3" applyNumberFormat="1" applyBorder="1" applyAlignment="1">
      <alignment horizontal="centerContinuous"/>
    </xf>
    <xf numFmtId="3" fontId="6" fillId="4" borderId="10" xfId="3" applyNumberFormat="1" applyBorder="1" applyAlignment="1">
      <alignment horizontal="centerContinuous"/>
    </xf>
    <xf numFmtId="3" fontId="0" fillId="7" borderId="10" xfId="6" applyNumberFormat="1" applyFont="1" applyBorder="1" applyAlignment="1">
      <alignment horizontal="center"/>
    </xf>
    <xf numFmtId="164" fontId="6" fillId="4" borderId="11" xfId="3" applyNumberFormat="1" applyBorder="1"/>
    <xf numFmtId="0" fontId="2" fillId="2" borderId="0" xfId="0" applyFont="1" applyFill="1" applyAlignment="1">
      <alignment horizontal="center"/>
    </xf>
    <xf numFmtId="3" fontId="5" fillId="0" borderId="0" xfId="0" applyNumberFormat="1" applyFont="1"/>
    <xf numFmtId="3" fontId="10" fillId="0" borderId="0" xfId="0" applyNumberFormat="1" applyFont="1"/>
  </cellXfs>
  <cellStyles count="8">
    <cellStyle name="40% - Accent2" xfId="6" builtinId="35"/>
    <cellStyle name="40% - Accent5" xfId="7" builtinId="47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213" t="s">
        <v>36</v>
      </c>
      <c r="B5" s="213"/>
      <c r="C5" s="213"/>
    </row>
    <row r="6" spans="1:3" ht="21" customHeight="1" x14ac:dyDescent="0.25">
      <c r="A6" s="213"/>
      <c r="B6" s="213"/>
      <c r="C6" s="213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24</v>
      </c>
      <c r="C10" s="2" t="s">
        <v>27</v>
      </c>
    </row>
    <row r="11" spans="1:3" x14ac:dyDescent="0.25">
      <c r="A11" s="10">
        <v>2</v>
      </c>
      <c r="B11" s="11" t="s">
        <v>26</v>
      </c>
      <c r="C11" s="2" t="s">
        <v>28</v>
      </c>
    </row>
    <row r="12" spans="1:3" x14ac:dyDescent="0.25">
      <c r="A12" s="10">
        <v>3</v>
      </c>
      <c r="B12" s="11" t="s">
        <v>25</v>
      </c>
      <c r="C12" s="2" t="s">
        <v>29</v>
      </c>
    </row>
    <row r="13" spans="1:3" x14ac:dyDescent="0.25">
      <c r="A13" s="10">
        <v>4</v>
      </c>
      <c r="B13" s="11" t="s">
        <v>33</v>
      </c>
      <c r="C13" s="2" t="s">
        <v>30</v>
      </c>
    </row>
    <row r="14" spans="1:3" x14ac:dyDescent="0.25">
      <c r="A14" s="10">
        <v>5</v>
      </c>
      <c r="B14" s="11" t="s">
        <v>34</v>
      </c>
      <c r="C14" s="2" t="s">
        <v>31</v>
      </c>
    </row>
    <row r="15" spans="1:3" x14ac:dyDescent="0.25">
      <c r="A15" s="10">
        <v>6</v>
      </c>
      <c r="B15" s="11" t="s">
        <v>35</v>
      </c>
      <c r="C15" s="2" t="s">
        <v>32</v>
      </c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IEE.IG1!A1" display="IEE.IG1!A1"/>
    <hyperlink ref="A11" location="IEE.IG2!A1" display="IEE.IG2!A1"/>
    <hyperlink ref="A12" location="IEE.IG3!A1" display="IEE.IG3!A1"/>
    <hyperlink ref="A13" location="IEE.SA!A1" display="IEE.SA!A1"/>
    <hyperlink ref="A14" location="IEE.TIA!A1" display="IEE.TIA!A1"/>
    <hyperlink ref="A15" location="IEE.PL!A1" display="IEE.PL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V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48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AB1" s="21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1:48" ht="15" customHeight="1" x14ac:dyDescent="0.25">
      <c r="A2" s="5" t="s">
        <v>4</v>
      </c>
      <c r="C2" s="6" t="s">
        <v>38</v>
      </c>
      <c r="N2" s="21" t="s">
        <v>8</v>
      </c>
      <c r="O2" s="96" t="s">
        <v>39</v>
      </c>
      <c r="P2" s="97" t="s">
        <v>10</v>
      </c>
      <c r="Q2" s="98" t="s">
        <v>40</v>
      </c>
      <c r="R2" s="98"/>
      <c r="S2" s="98"/>
      <c r="T2" s="98"/>
      <c r="U2" s="98"/>
      <c r="V2" s="99"/>
      <c r="AB2" s="21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48" ht="15" customHeight="1" x14ac:dyDescent="0.25">
      <c r="A3" s="5" t="s">
        <v>5</v>
      </c>
      <c r="C3" s="6" t="s">
        <v>41</v>
      </c>
      <c r="N3" s="21" t="s">
        <v>8</v>
      </c>
      <c r="AB3" s="21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</row>
    <row r="4" spans="1:4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21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ht="15" customHeight="1" x14ac:dyDescent="0.25">
      <c r="A5" s="18" t="s">
        <v>6</v>
      </c>
      <c r="C5" s="63" t="s">
        <v>42</v>
      </c>
      <c r="D5" s="15"/>
      <c r="E5" s="19"/>
      <c r="F5" s="100" t="s">
        <v>43</v>
      </c>
      <c r="G5" s="101" t="s">
        <v>44</v>
      </c>
      <c r="H5" s="92" t="s">
        <v>45</v>
      </c>
      <c r="K5" s="9"/>
      <c r="L5" s="9"/>
      <c r="M5" s="9"/>
      <c r="N5" s="8" t="s">
        <v>8</v>
      </c>
      <c r="O5" s="102" t="s">
        <v>12</v>
      </c>
      <c r="P5" s="103" t="s">
        <v>46</v>
      </c>
      <c r="Q5" s="104" t="s">
        <v>10</v>
      </c>
      <c r="R5" s="104" t="s">
        <v>47</v>
      </c>
      <c r="S5" s="105" t="s">
        <v>19</v>
      </c>
      <c r="T5" s="106" t="s">
        <v>48</v>
      </c>
      <c r="U5" s="107" t="s">
        <v>49</v>
      </c>
      <c r="AB5" s="21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ht="15" customHeight="1" x14ac:dyDescent="0.25">
      <c r="C6" s="36" t="s">
        <v>17</v>
      </c>
      <c r="D6" s="37"/>
      <c r="E6" s="38"/>
      <c r="F6" s="45" t="s">
        <v>17</v>
      </c>
      <c r="G6" s="108">
        <v>69000</v>
      </c>
      <c r="H6" s="48">
        <v>71100</v>
      </c>
      <c r="K6" s="9"/>
      <c r="L6" s="9"/>
      <c r="M6" s="9"/>
      <c r="N6" s="8" t="s">
        <v>8</v>
      </c>
      <c r="AB6" s="21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ht="15" customHeight="1" x14ac:dyDescent="0.25">
      <c r="C7" s="36" t="s">
        <v>50</v>
      </c>
      <c r="D7" s="37"/>
      <c r="E7" s="38"/>
      <c r="F7" s="45" t="s">
        <v>50</v>
      </c>
      <c r="G7" s="108">
        <v>72800</v>
      </c>
      <c r="H7" s="48">
        <v>77200</v>
      </c>
      <c r="K7" s="9"/>
      <c r="L7" s="9"/>
      <c r="M7" s="9"/>
      <c r="N7" s="8" t="s">
        <v>8</v>
      </c>
      <c r="P7" s="21" t="s">
        <v>47</v>
      </c>
      <c r="Q7" s="21" t="s">
        <v>10</v>
      </c>
      <c r="R7" s="8">
        <f>H13</f>
        <v>9900</v>
      </c>
      <c r="S7" s="20" t="s">
        <v>51</v>
      </c>
      <c r="AB7" s="21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ht="15" customHeight="1" x14ac:dyDescent="0.25">
      <c r="A8" s="18"/>
      <c r="B8" s="9"/>
      <c r="C8" s="36" t="s">
        <v>52</v>
      </c>
      <c r="D8" s="37"/>
      <c r="E8" s="38"/>
      <c r="F8" s="45" t="s">
        <v>53</v>
      </c>
      <c r="G8" s="108">
        <v>25200</v>
      </c>
      <c r="H8" s="48">
        <v>27000</v>
      </c>
      <c r="I8" s="7"/>
      <c r="J8" s="9"/>
      <c r="K8" s="9"/>
      <c r="L8" s="9"/>
      <c r="M8" s="9"/>
      <c r="N8" s="8" t="s">
        <v>8</v>
      </c>
      <c r="P8" s="21"/>
      <c r="Q8" s="21"/>
      <c r="AB8" s="21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ht="15" customHeight="1" x14ac:dyDescent="0.25">
      <c r="A9" s="9"/>
      <c r="B9" s="9"/>
      <c r="C9" s="36" t="s">
        <v>54</v>
      </c>
      <c r="D9" s="37"/>
      <c r="E9" s="38"/>
      <c r="F9" s="45" t="s">
        <v>55</v>
      </c>
      <c r="G9" s="108">
        <v>22700</v>
      </c>
      <c r="H9" s="48">
        <v>25000</v>
      </c>
      <c r="I9" s="7"/>
      <c r="J9" s="9"/>
      <c r="K9" s="9"/>
      <c r="L9" s="9"/>
      <c r="M9" s="9"/>
      <c r="N9" s="8" t="s">
        <v>8</v>
      </c>
      <c r="P9" s="21" t="s">
        <v>48</v>
      </c>
      <c r="Q9" s="21" t="s">
        <v>10</v>
      </c>
      <c r="R9" s="6" t="s">
        <v>56</v>
      </c>
      <c r="W9" s="20" t="s">
        <v>57</v>
      </c>
      <c r="AB9" s="21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ht="15" customHeight="1" x14ac:dyDescent="0.25">
      <c r="A10" s="9"/>
      <c r="B10" s="24"/>
      <c r="C10" s="36" t="s">
        <v>58</v>
      </c>
      <c r="D10" s="37"/>
      <c r="E10" s="38"/>
      <c r="F10" s="45" t="s">
        <v>59</v>
      </c>
      <c r="G10" s="108">
        <v>1200</v>
      </c>
      <c r="H10" s="48">
        <v>1200</v>
      </c>
      <c r="I10" s="7"/>
      <c r="J10" s="9"/>
      <c r="K10" s="9"/>
      <c r="L10" s="9"/>
      <c r="M10" s="9"/>
      <c r="N10" s="8" t="s">
        <v>8</v>
      </c>
      <c r="O10" s="57" t="s">
        <v>60</v>
      </c>
      <c r="P10" s="8"/>
      <c r="Q10" s="8"/>
      <c r="R10" s="109"/>
      <c r="S10" s="8"/>
      <c r="T10" s="8"/>
      <c r="U10" s="8"/>
      <c r="V10" s="8"/>
      <c r="W10" s="31"/>
      <c r="X10" s="8"/>
      <c r="Y10" s="8"/>
      <c r="Z10" s="8"/>
      <c r="AB10" s="21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ht="15" customHeight="1" x14ac:dyDescent="0.25">
      <c r="A11" s="9"/>
      <c r="B11" s="24"/>
      <c r="C11" s="36" t="s">
        <v>61</v>
      </c>
      <c r="D11" s="37"/>
      <c r="E11" s="38"/>
      <c r="F11" s="45" t="s">
        <v>62</v>
      </c>
      <c r="G11" s="108">
        <v>5500</v>
      </c>
      <c r="H11" s="48">
        <v>5400</v>
      </c>
      <c r="I11" s="7"/>
      <c r="J11" s="9"/>
      <c r="K11" s="9"/>
      <c r="L11" s="9"/>
      <c r="M11" s="9"/>
      <c r="N11" s="8" t="s">
        <v>8</v>
      </c>
      <c r="P11" s="8" t="s">
        <v>63</v>
      </c>
      <c r="Q11" s="8" t="s">
        <v>10</v>
      </c>
      <c r="R11" s="109" t="s">
        <v>64</v>
      </c>
      <c r="S11" s="8">
        <f>G9</f>
        <v>22700</v>
      </c>
      <c r="T11" s="8" t="s">
        <v>11</v>
      </c>
      <c r="U11" s="8">
        <f>H9</f>
        <v>25000</v>
      </c>
      <c r="V11" s="8" t="s">
        <v>65</v>
      </c>
      <c r="W11" s="31" t="s">
        <v>19</v>
      </c>
      <c r="X11" s="8">
        <v>2</v>
      </c>
      <c r="Y11" s="8" t="s">
        <v>10</v>
      </c>
      <c r="Z11" s="8">
        <f>(S11+U11)/2</f>
        <v>23850</v>
      </c>
      <c r="AB11" s="21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ht="15" customHeight="1" x14ac:dyDescent="0.25">
      <c r="A12" s="9"/>
      <c r="B12" s="9"/>
      <c r="C12" s="110" t="s">
        <v>66</v>
      </c>
      <c r="D12" s="37"/>
      <c r="E12" s="38"/>
      <c r="F12" s="45" t="s">
        <v>16</v>
      </c>
      <c r="G12" s="108">
        <v>45200</v>
      </c>
      <c r="H12" s="48">
        <v>43800</v>
      </c>
      <c r="I12" s="7"/>
      <c r="J12" s="9"/>
      <c r="K12" s="9"/>
      <c r="L12" s="9"/>
      <c r="M12" s="9"/>
      <c r="N12" s="8" t="s">
        <v>8</v>
      </c>
      <c r="P12" s="8" t="s">
        <v>67</v>
      </c>
      <c r="Q12" s="8" t="s">
        <v>10</v>
      </c>
      <c r="R12" s="109" t="s">
        <v>64</v>
      </c>
      <c r="S12" s="8">
        <f>G8</f>
        <v>25200</v>
      </c>
      <c r="T12" s="8" t="s">
        <v>11</v>
      </c>
      <c r="U12" s="8">
        <f>H8</f>
        <v>27000</v>
      </c>
      <c r="V12" s="8" t="s">
        <v>65</v>
      </c>
      <c r="W12" s="31" t="s">
        <v>19</v>
      </c>
      <c r="X12" s="8">
        <v>2</v>
      </c>
      <c r="Y12" s="8" t="s">
        <v>10</v>
      </c>
      <c r="Z12" s="8">
        <f>(S12+U12)/2</f>
        <v>26100</v>
      </c>
      <c r="AB12" s="21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ht="15" customHeight="1" x14ac:dyDescent="0.25">
      <c r="A13" s="9"/>
      <c r="B13" s="9"/>
      <c r="C13" s="110" t="s">
        <v>68</v>
      </c>
      <c r="D13" s="37"/>
      <c r="E13" s="38"/>
      <c r="F13" s="45" t="s">
        <v>47</v>
      </c>
      <c r="G13" s="108">
        <v>8700</v>
      </c>
      <c r="H13" s="48">
        <v>9900</v>
      </c>
      <c r="I13" s="7"/>
      <c r="J13" s="9"/>
      <c r="K13" s="9"/>
      <c r="L13" s="9"/>
      <c r="M13" s="9"/>
      <c r="N13" s="8" t="s">
        <v>8</v>
      </c>
      <c r="P13" s="8" t="s">
        <v>69</v>
      </c>
      <c r="Q13" s="8" t="s">
        <v>10</v>
      </c>
      <c r="R13" s="109" t="s">
        <v>64</v>
      </c>
      <c r="S13" s="8">
        <f>G10</f>
        <v>1200</v>
      </c>
      <c r="T13" s="8" t="s">
        <v>11</v>
      </c>
      <c r="U13" s="8">
        <f>H10</f>
        <v>1200</v>
      </c>
      <c r="V13" s="8" t="s">
        <v>65</v>
      </c>
      <c r="W13" s="31" t="s">
        <v>19</v>
      </c>
      <c r="X13" s="8">
        <v>2</v>
      </c>
      <c r="Y13" s="8" t="s">
        <v>10</v>
      </c>
      <c r="Z13" s="8">
        <f>(S13+U13)/2</f>
        <v>1200</v>
      </c>
      <c r="AB13" s="21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ht="15" customHeight="1" x14ac:dyDescent="0.25">
      <c r="A14" s="9"/>
      <c r="B14" s="9"/>
      <c r="C14" s="53" t="s">
        <v>70</v>
      </c>
      <c r="D14" s="34"/>
      <c r="E14" s="35"/>
      <c r="F14" s="44" t="s">
        <v>71</v>
      </c>
      <c r="G14" s="54">
        <v>13000</v>
      </c>
      <c r="H14" s="51">
        <v>13800</v>
      </c>
      <c r="I14" s="7"/>
      <c r="J14" s="9"/>
      <c r="K14" s="9"/>
      <c r="L14" s="9"/>
      <c r="M14" s="9"/>
      <c r="N14" s="8" t="s">
        <v>8</v>
      </c>
      <c r="P14" s="8" t="s">
        <v>72</v>
      </c>
      <c r="Q14" s="8" t="s">
        <v>10</v>
      </c>
      <c r="R14" s="109" t="s">
        <v>64</v>
      </c>
      <c r="S14" s="8">
        <f>G12</f>
        <v>45200</v>
      </c>
      <c r="T14" s="8" t="s">
        <v>11</v>
      </c>
      <c r="U14" s="8">
        <f>H12</f>
        <v>43800</v>
      </c>
      <c r="V14" s="8" t="s">
        <v>65</v>
      </c>
      <c r="W14" s="31" t="s">
        <v>19</v>
      </c>
      <c r="X14" s="8">
        <v>2</v>
      </c>
      <c r="Y14" s="8" t="s">
        <v>10</v>
      </c>
      <c r="Z14" s="8">
        <f>(S14+U14)/2</f>
        <v>44500</v>
      </c>
      <c r="AB14" s="21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ht="15" customHeight="1" x14ac:dyDescent="0.25">
      <c r="C15" s="110" t="s">
        <v>73</v>
      </c>
      <c r="D15" s="37"/>
      <c r="E15" s="38"/>
      <c r="F15" s="45" t="s">
        <v>74</v>
      </c>
      <c r="G15" s="108">
        <v>1200</v>
      </c>
      <c r="H15" s="48">
        <v>1400</v>
      </c>
      <c r="I15" s="7"/>
      <c r="K15" s="9"/>
      <c r="L15" s="9"/>
      <c r="M15" s="9"/>
      <c r="N15" s="8" t="s">
        <v>8</v>
      </c>
      <c r="P15" s="8" t="s">
        <v>75</v>
      </c>
      <c r="Q15" s="8" t="s">
        <v>10</v>
      </c>
      <c r="R15" s="109" t="s">
        <v>64</v>
      </c>
      <c r="S15" s="8">
        <f>G11</f>
        <v>5500</v>
      </c>
      <c r="T15" s="8" t="s">
        <v>11</v>
      </c>
      <c r="U15" s="8">
        <f>H11</f>
        <v>5400</v>
      </c>
      <c r="V15" s="8" t="s">
        <v>65</v>
      </c>
      <c r="W15" s="31" t="s">
        <v>19</v>
      </c>
      <c r="X15" s="8">
        <v>2</v>
      </c>
      <c r="Y15" s="8" t="s">
        <v>10</v>
      </c>
      <c r="Z15" s="8">
        <f>(S15+U15)/2</f>
        <v>5450</v>
      </c>
      <c r="AB15" s="21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ht="15" customHeight="1" x14ac:dyDescent="0.25">
      <c r="C16" s="110" t="s">
        <v>76</v>
      </c>
      <c r="D16" s="37"/>
      <c r="E16" s="38"/>
      <c r="F16" s="45" t="s">
        <v>77</v>
      </c>
      <c r="G16" s="108">
        <v>4700</v>
      </c>
      <c r="H16" s="48">
        <v>5100</v>
      </c>
      <c r="K16" s="9"/>
      <c r="L16" s="9"/>
      <c r="M16" s="9"/>
      <c r="N16" s="8" t="s">
        <v>8</v>
      </c>
      <c r="O16" s="57" t="s">
        <v>78</v>
      </c>
      <c r="AB16" s="21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ht="15" customHeight="1" x14ac:dyDescent="0.25">
      <c r="C17" s="55" t="s">
        <v>79</v>
      </c>
      <c r="D17" s="40"/>
      <c r="E17" s="41"/>
      <c r="F17" s="46" t="s">
        <v>80</v>
      </c>
      <c r="G17" s="56">
        <v>7400</v>
      </c>
      <c r="H17" s="49">
        <v>8500</v>
      </c>
      <c r="K17" s="9"/>
      <c r="L17" s="9"/>
      <c r="M17" s="9"/>
      <c r="N17" s="8" t="s">
        <v>8</v>
      </c>
      <c r="P17" s="21" t="s">
        <v>48</v>
      </c>
      <c r="Q17" s="8" t="s">
        <v>10</v>
      </c>
      <c r="R17" s="8">
        <f>SUM(Z11:Z14)-Z15</f>
        <v>90200</v>
      </c>
      <c r="AB17" s="21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ht="15" customHeight="1" x14ac:dyDescent="0.25">
      <c r="G18" s="7"/>
      <c r="H18" s="7"/>
      <c r="K18" s="9"/>
      <c r="L18" s="9"/>
      <c r="M18" s="9"/>
      <c r="N18" s="8" t="s">
        <v>8</v>
      </c>
      <c r="O18" s="57" t="s">
        <v>81</v>
      </c>
      <c r="AB18" s="21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ht="15" customHeight="1" x14ac:dyDescent="0.25">
      <c r="A19" s="5" t="s">
        <v>82</v>
      </c>
      <c r="B19" s="21" t="s">
        <v>12</v>
      </c>
      <c r="C19" s="6" t="s">
        <v>83</v>
      </c>
      <c r="G19" s="7"/>
      <c r="H19" s="7"/>
      <c r="K19" s="9"/>
      <c r="L19" s="9"/>
      <c r="M19" s="9"/>
      <c r="N19" s="8" t="s">
        <v>8</v>
      </c>
      <c r="P19" s="111" t="s">
        <v>46</v>
      </c>
      <c r="Q19" s="112" t="s">
        <v>10</v>
      </c>
      <c r="R19" s="112">
        <f>R7</f>
        <v>9900</v>
      </c>
      <c r="S19" s="87" t="s">
        <v>19</v>
      </c>
      <c r="T19" s="112">
        <f>R17</f>
        <v>90200</v>
      </c>
      <c r="U19" s="88" t="s">
        <v>10</v>
      </c>
      <c r="V19" s="113">
        <f>ROUND(R19/T19,3)</f>
        <v>0.11</v>
      </c>
      <c r="W19" s="27" t="s">
        <v>84</v>
      </c>
      <c r="AB19" s="21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ht="15" customHeight="1" x14ac:dyDescent="0.25">
      <c r="G20" s="7"/>
      <c r="H20" s="7"/>
      <c r="K20" s="9"/>
      <c r="L20" s="9"/>
      <c r="M20" s="9"/>
      <c r="N20" s="8" t="s">
        <v>8</v>
      </c>
      <c r="AB20" s="21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ht="15" customHeight="1" x14ac:dyDescent="0.25">
      <c r="B21" s="21" t="s">
        <v>13</v>
      </c>
      <c r="C21" s="6" t="s">
        <v>85</v>
      </c>
      <c r="G21" s="7"/>
      <c r="H21" s="7"/>
      <c r="K21" s="9"/>
      <c r="L21" s="9"/>
      <c r="M21" s="9"/>
      <c r="N21" s="8" t="s">
        <v>8</v>
      </c>
      <c r="AB21" s="21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ht="15" customHeight="1" x14ac:dyDescent="0.35">
      <c r="G22" s="7"/>
      <c r="H22" s="7"/>
      <c r="K22" s="9"/>
      <c r="L22" s="9"/>
      <c r="M22" s="9"/>
      <c r="N22" s="8" t="s">
        <v>8</v>
      </c>
      <c r="O22" s="102" t="s">
        <v>13</v>
      </c>
      <c r="P22" s="114" t="s">
        <v>86</v>
      </c>
      <c r="Q22" s="115" t="s">
        <v>10</v>
      </c>
      <c r="R22" s="94" t="s">
        <v>87</v>
      </c>
      <c r="S22" s="15"/>
      <c r="T22" s="15"/>
      <c r="U22" s="19"/>
      <c r="AB22" s="21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ht="15" customHeight="1" x14ac:dyDescent="0.25">
      <c r="K23" s="9"/>
      <c r="L23" s="9"/>
      <c r="M23" s="9"/>
      <c r="N23" s="8" t="s">
        <v>8</v>
      </c>
      <c r="AB23" s="21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ht="15" customHeight="1" x14ac:dyDescent="0.25">
      <c r="K24" s="9"/>
      <c r="L24" s="9"/>
      <c r="M24" s="9"/>
      <c r="N24" s="8" t="s">
        <v>8</v>
      </c>
      <c r="P24" s="111" t="s">
        <v>86</v>
      </c>
      <c r="Q24" s="88" t="s">
        <v>10</v>
      </c>
      <c r="R24" s="116">
        <f>ROUND(Z14/(SUM(Z11:Z12)+H7),3)</f>
        <v>0.35</v>
      </c>
      <c r="S24" s="27" t="s">
        <v>88</v>
      </c>
      <c r="AB24" s="21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ht="15" customHeight="1" x14ac:dyDescent="0.25">
      <c r="K25" s="9"/>
      <c r="L25" s="9"/>
      <c r="M25" s="9"/>
      <c r="N25" s="8" t="s">
        <v>8</v>
      </c>
      <c r="AB25" s="21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ht="15" customHeight="1" x14ac:dyDescent="0.25">
      <c r="K26" s="9"/>
      <c r="L26" s="9"/>
      <c r="M26" s="9"/>
      <c r="N26" s="8" t="s">
        <v>8</v>
      </c>
      <c r="AB26" s="21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48" ht="15" customHeight="1" x14ac:dyDescent="0.25">
      <c r="K27" s="9"/>
      <c r="L27" s="9"/>
      <c r="M27" s="9"/>
      <c r="N27" s="8" t="s">
        <v>8</v>
      </c>
      <c r="AB27" s="21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48" ht="15" customHeight="1" x14ac:dyDescent="0.25">
      <c r="K28" s="9"/>
      <c r="L28" s="9"/>
      <c r="M28" s="9"/>
      <c r="N28" s="8" t="s">
        <v>8</v>
      </c>
      <c r="AB28" s="21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48" ht="15" customHeight="1" x14ac:dyDescent="0.25">
      <c r="K29" s="9"/>
      <c r="L29" s="9"/>
      <c r="M29" s="9"/>
      <c r="N29" s="8" t="s">
        <v>8</v>
      </c>
      <c r="AB29" s="21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8" ht="15" customHeight="1" x14ac:dyDescent="0.25">
      <c r="K30" s="9"/>
      <c r="L30" s="9"/>
      <c r="M30" s="9"/>
      <c r="N30" s="8" t="s">
        <v>8</v>
      </c>
      <c r="AB30" s="21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8" ht="15" customHeight="1" x14ac:dyDescent="0.25">
      <c r="K31" s="9"/>
      <c r="L31" s="9"/>
      <c r="M31" s="9"/>
      <c r="N31" s="8" t="s">
        <v>8</v>
      </c>
      <c r="AB31" s="21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48" ht="15" customHeight="1" x14ac:dyDescent="0.25">
      <c r="K32" s="17"/>
      <c r="L32" s="17"/>
      <c r="M32" s="17"/>
      <c r="N32" s="8" t="s">
        <v>8</v>
      </c>
      <c r="AB32" s="21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48" ht="15" customHeight="1" x14ac:dyDescent="0.25">
      <c r="K33" s="17"/>
      <c r="L33" s="17"/>
      <c r="M33" s="17"/>
      <c r="N33" s="8" t="s">
        <v>8</v>
      </c>
      <c r="AB33" s="21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</row>
    <row r="34" spans="1:48" ht="15" customHeight="1" x14ac:dyDescent="0.25">
      <c r="K34" s="17"/>
      <c r="L34" s="17"/>
      <c r="M34" s="17"/>
      <c r="N34" s="8" t="s">
        <v>8</v>
      </c>
      <c r="AB34" s="21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</row>
    <row r="35" spans="1:48" ht="15" customHeight="1" x14ac:dyDescent="0.25">
      <c r="K35" s="17"/>
      <c r="L35" s="17"/>
      <c r="M35" s="17"/>
      <c r="N35" s="8" t="s">
        <v>8</v>
      </c>
      <c r="AB35" s="21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</row>
    <row r="36" spans="1:48" ht="15" customHeight="1" x14ac:dyDescent="0.25">
      <c r="K36" s="17"/>
      <c r="L36" s="17"/>
      <c r="M36" s="17"/>
      <c r="N36" s="8" t="s">
        <v>8</v>
      </c>
      <c r="AB36" s="21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</row>
    <row r="37" spans="1:48" ht="15" customHeight="1" x14ac:dyDescent="0.25">
      <c r="K37" s="17"/>
      <c r="L37" s="17"/>
      <c r="M37" s="17"/>
      <c r="N37" s="8" t="s">
        <v>8</v>
      </c>
      <c r="AB37" s="21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</row>
    <row r="38" spans="1:48" ht="15" customHeight="1" x14ac:dyDescent="0.25">
      <c r="K38" s="17"/>
      <c r="L38" s="17"/>
      <c r="M38" s="17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21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</row>
    <row r="39" spans="1:4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21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</row>
    <row r="40" spans="1:4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21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</row>
    <row r="41" spans="1:48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21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</row>
    <row r="42" spans="1:48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21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</row>
    <row r="43" spans="1:48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21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</row>
    <row r="44" spans="1:4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1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</row>
    <row r="45" spans="1:4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48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</row>
    <row r="47" spans="1:4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8" spans="1:48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</row>
    <row r="49" spans="14:48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</row>
    <row r="50" spans="14:48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</row>
    <row r="51" spans="14:48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</row>
    <row r="52" spans="14:48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</row>
    <row r="53" spans="14:48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4:48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</row>
    <row r="55" spans="14:48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</row>
    <row r="56" spans="14:48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</row>
    <row r="57" spans="14:48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</row>
    <row r="58" spans="14:48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</row>
    <row r="59" spans="14:48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BJ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62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</row>
    <row r="2" spans="1:62" ht="15" customHeight="1" x14ac:dyDescent="0.25">
      <c r="A2" s="5" t="s">
        <v>4</v>
      </c>
      <c r="C2" s="6" t="s">
        <v>89</v>
      </c>
      <c r="N2" s="21" t="s">
        <v>8</v>
      </c>
      <c r="O2" s="96" t="s">
        <v>39</v>
      </c>
      <c r="P2" s="97" t="s">
        <v>10</v>
      </c>
      <c r="Q2" s="98" t="s">
        <v>40</v>
      </c>
      <c r="R2" s="98"/>
      <c r="S2" s="98"/>
      <c r="T2" s="98"/>
      <c r="U2" s="98"/>
      <c r="V2" s="99"/>
      <c r="W2" s="7"/>
      <c r="X2" s="7"/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2" ht="15" customHeight="1" x14ac:dyDescent="0.25">
      <c r="A3" s="5" t="s">
        <v>5</v>
      </c>
      <c r="C3" s="6" t="s">
        <v>90</v>
      </c>
      <c r="N3" s="21" t="s">
        <v>8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</row>
    <row r="4" spans="1:62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</row>
    <row r="5" spans="1:62" ht="15" customHeight="1" x14ac:dyDescent="0.25">
      <c r="A5" s="18" t="s">
        <v>6</v>
      </c>
      <c r="C5" s="33"/>
      <c r="D5" s="34"/>
      <c r="E5" s="35"/>
      <c r="F5" s="34"/>
      <c r="G5" s="117" t="s">
        <v>44</v>
      </c>
      <c r="H5" s="118"/>
      <c r="I5" s="119" t="s">
        <v>45</v>
      </c>
      <c r="J5" s="120"/>
      <c r="K5" s="7"/>
      <c r="L5" s="7"/>
      <c r="M5" s="7"/>
      <c r="N5" s="8" t="s">
        <v>8</v>
      </c>
      <c r="O5" s="18" t="s">
        <v>91</v>
      </c>
      <c r="P5" s="7" t="s">
        <v>92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ht="15" customHeight="1" x14ac:dyDescent="0.25">
      <c r="C6" s="61" t="s">
        <v>93</v>
      </c>
      <c r="D6" s="40"/>
      <c r="E6" s="41"/>
      <c r="F6" s="62" t="s">
        <v>43</v>
      </c>
      <c r="G6" s="121" t="s">
        <v>94</v>
      </c>
      <c r="H6" s="121" t="s">
        <v>95</v>
      </c>
      <c r="I6" s="121" t="s">
        <v>94</v>
      </c>
      <c r="J6" s="121" t="s">
        <v>95</v>
      </c>
      <c r="K6" s="7"/>
      <c r="L6" s="7"/>
      <c r="M6" s="7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2" ht="15" customHeight="1" x14ac:dyDescent="0.35">
      <c r="C7" s="33" t="s">
        <v>96</v>
      </c>
      <c r="D7" s="34"/>
      <c r="E7" s="35"/>
      <c r="F7" s="44" t="s">
        <v>16</v>
      </c>
      <c r="G7" s="122" t="s">
        <v>97</v>
      </c>
      <c r="H7" s="51">
        <v>27500</v>
      </c>
      <c r="I7" s="122" t="s">
        <v>97</v>
      </c>
      <c r="J7" s="48">
        <v>37810</v>
      </c>
      <c r="K7" s="7"/>
      <c r="L7" s="7"/>
      <c r="M7" s="7"/>
      <c r="N7" s="8" t="s">
        <v>8</v>
      </c>
      <c r="O7" s="7"/>
      <c r="P7" s="8" t="s">
        <v>86</v>
      </c>
      <c r="Q7" s="8" t="s">
        <v>10</v>
      </c>
      <c r="R7" s="7" t="s">
        <v>87</v>
      </c>
      <c r="S7" s="32"/>
      <c r="T7" s="7"/>
      <c r="U7" s="7"/>
      <c r="V7" s="74" t="s">
        <v>98</v>
      </c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62" ht="15" customHeight="1" x14ac:dyDescent="0.25">
      <c r="A8" s="18"/>
      <c r="B8" s="9"/>
      <c r="C8" s="33" t="s">
        <v>99</v>
      </c>
      <c r="D8" s="34"/>
      <c r="E8" s="35"/>
      <c r="F8" s="44" t="s">
        <v>100</v>
      </c>
      <c r="G8" s="54">
        <v>3740</v>
      </c>
      <c r="H8" s="51">
        <v>15160</v>
      </c>
      <c r="I8" s="54">
        <v>3780</v>
      </c>
      <c r="J8" s="123">
        <v>15710</v>
      </c>
      <c r="K8" s="7"/>
      <c r="L8" s="7"/>
      <c r="M8" s="7"/>
      <c r="N8" s="8" t="s">
        <v>8</v>
      </c>
      <c r="O8" s="73" t="s">
        <v>60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5" customHeight="1" x14ac:dyDescent="0.25">
      <c r="A9" s="9"/>
      <c r="B9" s="9"/>
      <c r="C9" s="36" t="s">
        <v>101</v>
      </c>
      <c r="D9" s="37"/>
      <c r="E9" s="38"/>
      <c r="F9" s="45" t="s">
        <v>102</v>
      </c>
      <c r="G9" s="108">
        <v>400</v>
      </c>
      <c r="H9" s="48">
        <v>2080</v>
      </c>
      <c r="I9" s="108">
        <v>410</v>
      </c>
      <c r="J9" s="23">
        <v>1840</v>
      </c>
      <c r="K9" s="7"/>
      <c r="L9" s="7"/>
      <c r="M9" s="7"/>
      <c r="N9" s="8" t="s">
        <v>8</v>
      </c>
      <c r="O9" s="7"/>
      <c r="P9" s="8" t="s">
        <v>72</v>
      </c>
      <c r="Q9" s="8" t="s">
        <v>10</v>
      </c>
      <c r="R9" s="109" t="s">
        <v>64</v>
      </c>
      <c r="S9" s="8">
        <f>H7</f>
        <v>27500</v>
      </c>
      <c r="T9" s="8" t="s">
        <v>11</v>
      </c>
      <c r="U9" s="8">
        <f>J7</f>
        <v>37810</v>
      </c>
      <c r="V9" s="8" t="s">
        <v>65</v>
      </c>
      <c r="W9" s="31" t="s">
        <v>19</v>
      </c>
      <c r="X9" s="8">
        <v>2</v>
      </c>
      <c r="Y9" s="8" t="s">
        <v>10</v>
      </c>
      <c r="Z9" s="8">
        <f>(S9+U9)/2</f>
        <v>32655</v>
      </c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5" customHeight="1" x14ac:dyDescent="0.25">
      <c r="A10" s="9"/>
      <c r="B10" s="9"/>
      <c r="C10" s="36" t="s">
        <v>52</v>
      </c>
      <c r="D10" s="37"/>
      <c r="E10" s="38"/>
      <c r="F10" s="45" t="s">
        <v>53</v>
      </c>
      <c r="G10" s="108">
        <v>4810</v>
      </c>
      <c r="H10" s="48">
        <v>10420</v>
      </c>
      <c r="I10" s="108">
        <v>5480</v>
      </c>
      <c r="J10" s="23">
        <v>11590</v>
      </c>
      <c r="K10" s="7"/>
      <c r="L10" s="7"/>
      <c r="M10" s="7"/>
      <c r="N10" s="8" t="s">
        <v>8</v>
      </c>
      <c r="O10" s="7"/>
      <c r="P10" s="8" t="s">
        <v>103</v>
      </c>
      <c r="Q10" s="8" t="s">
        <v>10</v>
      </c>
      <c r="R10" s="109" t="s">
        <v>64</v>
      </c>
      <c r="S10" s="8">
        <f>H8</f>
        <v>15160</v>
      </c>
      <c r="T10" s="8" t="s">
        <v>11</v>
      </c>
      <c r="U10" s="8">
        <f>J8</f>
        <v>15710</v>
      </c>
      <c r="V10" s="8" t="s">
        <v>65</v>
      </c>
      <c r="W10" s="31" t="s">
        <v>19</v>
      </c>
      <c r="X10" s="8">
        <v>2</v>
      </c>
      <c r="Y10" s="8" t="s">
        <v>10</v>
      </c>
      <c r="Z10" s="8">
        <f>(S10+U10)/2</f>
        <v>15435</v>
      </c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5" customHeight="1" x14ac:dyDescent="0.25">
      <c r="A11" s="9"/>
      <c r="B11" s="9"/>
      <c r="C11" s="39" t="s">
        <v>104</v>
      </c>
      <c r="D11" s="40"/>
      <c r="E11" s="41"/>
      <c r="F11" s="46" t="s">
        <v>50</v>
      </c>
      <c r="G11" s="56">
        <v>11070</v>
      </c>
      <c r="H11" s="49">
        <v>23650</v>
      </c>
      <c r="I11" s="56">
        <v>11230</v>
      </c>
      <c r="J11" s="26">
        <v>26230</v>
      </c>
      <c r="K11" s="7"/>
      <c r="L11" s="7"/>
      <c r="M11" s="7"/>
      <c r="N11" s="8" t="s">
        <v>8</v>
      </c>
      <c r="O11" s="7"/>
      <c r="P11" s="8" t="s">
        <v>105</v>
      </c>
      <c r="Q11" s="8" t="s">
        <v>10</v>
      </c>
      <c r="R11" s="109" t="s">
        <v>64</v>
      </c>
      <c r="S11" s="8">
        <f>H9</f>
        <v>2080</v>
      </c>
      <c r="T11" s="8" t="s">
        <v>11</v>
      </c>
      <c r="U11" s="8">
        <f>J9</f>
        <v>1840</v>
      </c>
      <c r="V11" s="8" t="s">
        <v>65</v>
      </c>
      <c r="W11" s="31" t="s">
        <v>19</v>
      </c>
      <c r="X11" s="8">
        <v>2</v>
      </c>
      <c r="Y11" s="8" t="s">
        <v>10</v>
      </c>
      <c r="Z11" s="8">
        <f>(S11+U11)/2</f>
        <v>1960</v>
      </c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5" customHeight="1" x14ac:dyDescent="0.25">
      <c r="A12" s="9"/>
      <c r="B12" s="9"/>
      <c r="C12" s="36" t="s">
        <v>58</v>
      </c>
      <c r="D12" s="37"/>
      <c r="E12" s="38"/>
      <c r="F12" s="45" t="s">
        <v>59</v>
      </c>
      <c r="G12" s="108">
        <v>1470</v>
      </c>
      <c r="H12" s="48">
        <v>1580</v>
      </c>
      <c r="I12" s="108">
        <v>1390</v>
      </c>
      <c r="J12" s="23">
        <v>1530</v>
      </c>
      <c r="K12" s="7"/>
      <c r="L12" s="7"/>
      <c r="M12" s="7"/>
      <c r="N12" s="8" t="s">
        <v>8</v>
      </c>
      <c r="O12" s="7"/>
      <c r="P12" s="8" t="s">
        <v>67</v>
      </c>
      <c r="Q12" s="8" t="s">
        <v>10</v>
      </c>
      <c r="R12" s="109" t="s">
        <v>64</v>
      </c>
      <c r="S12" s="8">
        <f>H10</f>
        <v>10420</v>
      </c>
      <c r="T12" s="8" t="s">
        <v>11</v>
      </c>
      <c r="U12" s="8">
        <f>J10</f>
        <v>11590</v>
      </c>
      <c r="V12" s="8" t="s">
        <v>65</v>
      </c>
      <c r="W12" s="31" t="s">
        <v>19</v>
      </c>
      <c r="X12" s="8">
        <v>2</v>
      </c>
      <c r="Y12" s="8" t="s">
        <v>10</v>
      </c>
      <c r="Z12" s="8">
        <f>(S12+U12)/2</f>
        <v>11005</v>
      </c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5" customHeight="1" x14ac:dyDescent="0.35">
      <c r="A13" s="9"/>
      <c r="B13" s="9"/>
      <c r="C13" s="39" t="s">
        <v>61</v>
      </c>
      <c r="D13" s="40"/>
      <c r="E13" s="41"/>
      <c r="F13" s="46" t="s">
        <v>62</v>
      </c>
      <c r="G13" s="56">
        <v>3400</v>
      </c>
      <c r="H13" s="124" t="s">
        <v>97</v>
      </c>
      <c r="I13" s="56">
        <v>3750</v>
      </c>
      <c r="J13" s="124" t="s">
        <v>97</v>
      </c>
      <c r="K13" s="7"/>
      <c r="L13" s="7"/>
      <c r="M13" s="7"/>
      <c r="N13" s="8" t="s">
        <v>8</v>
      </c>
      <c r="P13" s="8" t="s">
        <v>106</v>
      </c>
      <c r="Q13" s="8" t="s">
        <v>10</v>
      </c>
      <c r="R13" s="8">
        <f>J11</f>
        <v>26230</v>
      </c>
      <c r="S13" s="7"/>
      <c r="T13" s="7"/>
      <c r="U13" s="7"/>
      <c r="V13" s="7"/>
      <c r="W13" s="7"/>
      <c r="X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5" customHeight="1" x14ac:dyDescent="0.25">
      <c r="A14" s="9"/>
      <c r="B14" s="9"/>
      <c r="I14" s="7"/>
      <c r="J14" s="9"/>
      <c r="K14" s="7"/>
      <c r="L14" s="7"/>
      <c r="M14" s="7"/>
      <c r="N14" s="8" t="s">
        <v>8</v>
      </c>
      <c r="O14" s="73" t="s">
        <v>78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5" customHeight="1" x14ac:dyDescent="0.25">
      <c r="C15" s="6" t="s">
        <v>107</v>
      </c>
      <c r="H15" s="125">
        <v>4.2000000000000003E-2</v>
      </c>
      <c r="I15" s="7"/>
      <c r="M15" s="9"/>
      <c r="N15" s="8" t="s">
        <v>8</v>
      </c>
      <c r="O15" s="7"/>
      <c r="P15" s="114" t="s">
        <v>86</v>
      </c>
      <c r="Q15" s="115" t="s">
        <v>10</v>
      </c>
      <c r="R15" s="115">
        <f>Z9</f>
        <v>32655</v>
      </c>
      <c r="S15" s="126" t="s">
        <v>19</v>
      </c>
      <c r="T15" s="115">
        <f>SUM(Z10:Z12,R13)</f>
        <v>54630</v>
      </c>
      <c r="U15" s="104" t="s">
        <v>10</v>
      </c>
      <c r="V15" s="127">
        <f>R15/T15</f>
        <v>0.5977484898407468</v>
      </c>
      <c r="W15" s="7"/>
      <c r="X15" s="7"/>
      <c r="Y15" s="7"/>
      <c r="Z15" s="7"/>
      <c r="AA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5" customHeight="1" x14ac:dyDescent="0.25"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62" ht="15" customHeight="1" x14ac:dyDescent="0.25">
      <c r="A17" s="5" t="s">
        <v>82</v>
      </c>
      <c r="C17" s="58" t="s">
        <v>108</v>
      </c>
      <c r="M17" s="9"/>
      <c r="N17" s="8" t="s">
        <v>8</v>
      </c>
      <c r="AA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</row>
    <row r="18" spans="1:62" ht="15" customHeight="1" x14ac:dyDescent="0.35">
      <c r="M18" s="9"/>
      <c r="N18" s="8" t="s">
        <v>8</v>
      </c>
      <c r="O18" s="18" t="s">
        <v>109</v>
      </c>
      <c r="P18" s="7" t="s">
        <v>110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</row>
    <row r="19" spans="1:62" ht="15" customHeight="1" x14ac:dyDescent="0.25">
      <c r="A19" s="5" t="s">
        <v>111</v>
      </c>
      <c r="C19" s="6" t="s">
        <v>112</v>
      </c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</row>
    <row r="20" spans="1:62" ht="15" customHeight="1" x14ac:dyDescent="0.35">
      <c r="M20" s="9"/>
      <c r="N20" s="8" t="s">
        <v>8</v>
      </c>
      <c r="O20" s="7"/>
      <c r="P20" s="128" t="s">
        <v>113</v>
      </c>
      <c r="Q20" s="8" t="s">
        <v>10</v>
      </c>
      <c r="R20" s="7" t="s">
        <v>114</v>
      </c>
      <c r="S20" s="7"/>
      <c r="T20" s="7"/>
      <c r="U20" s="74"/>
      <c r="V20" s="74" t="s">
        <v>115</v>
      </c>
      <c r="W20" s="7"/>
      <c r="X20" s="7"/>
      <c r="Y20" s="7"/>
      <c r="Z20" s="7"/>
      <c r="AA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</row>
    <row r="21" spans="1:62" ht="15" customHeight="1" x14ac:dyDescent="0.25">
      <c r="G21" s="129"/>
      <c r="H21" s="129"/>
      <c r="I21" s="129"/>
      <c r="J21" s="129"/>
      <c r="M21" s="9"/>
      <c r="N21" s="8" t="s">
        <v>8</v>
      </c>
      <c r="O21" s="73" t="s">
        <v>60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</row>
    <row r="22" spans="1:62" ht="15" customHeight="1" x14ac:dyDescent="0.35">
      <c r="G22" s="129"/>
      <c r="H22" s="129"/>
      <c r="I22" s="129"/>
      <c r="J22" s="129"/>
      <c r="M22" s="9"/>
      <c r="N22" s="8" t="s">
        <v>8</v>
      </c>
      <c r="O22" s="7"/>
      <c r="P22" s="8" t="s">
        <v>116</v>
      </c>
      <c r="Q22" s="8" t="s">
        <v>10</v>
      </c>
      <c r="R22" s="109" t="s">
        <v>64</v>
      </c>
      <c r="S22" s="8">
        <f>G8</f>
        <v>3740</v>
      </c>
      <c r="T22" s="8" t="s">
        <v>11</v>
      </c>
      <c r="U22" s="8">
        <f>I8</f>
        <v>3780</v>
      </c>
      <c r="V22" s="8" t="s">
        <v>65</v>
      </c>
      <c r="W22" s="31" t="s">
        <v>19</v>
      </c>
      <c r="X22" s="8">
        <v>2</v>
      </c>
      <c r="Y22" s="8" t="s">
        <v>10</v>
      </c>
      <c r="Z22" s="8">
        <f>(S22+U22)/2</f>
        <v>3760</v>
      </c>
      <c r="AA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</row>
    <row r="23" spans="1:62" ht="15" customHeight="1" x14ac:dyDescent="0.35">
      <c r="G23" s="129"/>
      <c r="H23" s="129"/>
      <c r="I23" s="129"/>
      <c r="J23" s="129"/>
      <c r="M23" s="9"/>
      <c r="N23" s="8" t="s">
        <v>8</v>
      </c>
      <c r="O23" s="7"/>
      <c r="P23" s="8" t="s">
        <v>117</v>
      </c>
      <c r="Q23" s="8" t="s">
        <v>10</v>
      </c>
      <c r="R23" s="109" t="s">
        <v>64</v>
      </c>
      <c r="S23" s="8">
        <f>G9</f>
        <v>400</v>
      </c>
      <c r="T23" s="8" t="s">
        <v>11</v>
      </c>
      <c r="U23" s="8">
        <f>I9</f>
        <v>410</v>
      </c>
      <c r="V23" s="8" t="s">
        <v>65</v>
      </c>
      <c r="W23" s="31" t="s">
        <v>19</v>
      </c>
      <c r="X23" s="8">
        <v>2</v>
      </c>
      <c r="Y23" s="8" t="s">
        <v>10</v>
      </c>
      <c r="Z23" s="8">
        <f>(S23+U23)/2</f>
        <v>405</v>
      </c>
      <c r="AA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</row>
    <row r="24" spans="1:62" ht="15" customHeight="1" x14ac:dyDescent="0.35">
      <c r="G24" s="129"/>
      <c r="H24" s="129"/>
      <c r="I24" s="129"/>
      <c r="J24" s="129"/>
      <c r="M24" s="9"/>
      <c r="N24" s="8" t="s">
        <v>8</v>
      </c>
      <c r="O24" s="7"/>
      <c r="P24" s="8" t="s">
        <v>118</v>
      </c>
      <c r="Q24" s="8" t="s">
        <v>10</v>
      </c>
      <c r="R24" s="109" t="s">
        <v>64</v>
      </c>
      <c r="S24" s="8">
        <f>G10</f>
        <v>4810</v>
      </c>
      <c r="T24" s="8" t="s">
        <v>11</v>
      </c>
      <c r="U24" s="8">
        <f>I10</f>
        <v>5480</v>
      </c>
      <c r="V24" s="8" t="s">
        <v>65</v>
      </c>
      <c r="W24" s="31" t="s">
        <v>19</v>
      </c>
      <c r="X24" s="8">
        <v>2</v>
      </c>
      <c r="Y24" s="8" t="s">
        <v>10</v>
      </c>
      <c r="Z24" s="8">
        <f>(S24+U24)/2</f>
        <v>5145</v>
      </c>
      <c r="AA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</row>
    <row r="25" spans="1:62" ht="15" customHeight="1" x14ac:dyDescent="0.35">
      <c r="G25" s="129"/>
      <c r="H25" s="129"/>
      <c r="I25" s="129"/>
      <c r="J25" s="129"/>
      <c r="M25" s="9"/>
      <c r="N25" s="8" t="s">
        <v>8</v>
      </c>
      <c r="O25" s="7"/>
      <c r="P25" s="8" t="s">
        <v>119</v>
      </c>
      <c r="Q25" s="8" t="s">
        <v>10</v>
      </c>
      <c r="R25" s="7">
        <f>I11</f>
        <v>11230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</row>
    <row r="26" spans="1:62" ht="15" customHeight="1" x14ac:dyDescent="0.25">
      <c r="G26" s="129"/>
      <c r="H26" s="129"/>
      <c r="I26" s="129"/>
      <c r="J26" s="129"/>
      <c r="M26" s="9"/>
      <c r="N26" s="8" t="s">
        <v>8</v>
      </c>
      <c r="O26" s="73" t="s">
        <v>78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</row>
    <row r="27" spans="1:62" ht="15" customHeight="1" x14ac:dyDescent="0.35">
      <c r="G27" s="129"/>
      <c r="H27" s="129"/>
      <c r="I27" s="129"/>
      <c r="J27" s="129"/>
      <c r="M27" s="9"/>
      <c r="N27" s="8" t="s">
        <v>8</v>
      </c>
      <c r="O27" s="7"/>
      <c r="P27" s="130" t="s">
        <v>113</v>
      </c>
      <c r="Q27" s="115" t="s">
        <v>10</v>
      </c>
      <c r="R27" s="131">
        <f>V15</f>
        <v>0.5977484898407468</v>
      </c>
      <c r="S27" s="115" t="s">
        <v>15</v>
      </c>
      <c r="T27" s="115">
        <f>SUM(Z22:Z24,R25)</f>
        <v>20540</v>
      </c>
      <c r="U27" s="115" t="s">
        <v>10</v>
      </c>
      <c r="V27" s="132">
        <f>ROUND(R27*T27,0)</f>
        <v>12278</v>
      </c>
      <c r="W27" s="81"/>
      <c r="X27" s="7"/>
      <c r="Y27" s="7"/>
      <c r="Z27" s="7"/>
      <c r="AA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</row>
    <row r="28" spans="1:62" ht="15" customHeight="1" x14ac:dyDescent="0.25"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</row>
    <row r="29" spans="1:62" ht="15" customHeight="1" x14ac:dyDescent="0.25">
      <c r="M29" s="9"/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</row>
    <row r="30" spans="1:62" ht="15" customHeight="1" x14ac:dyDescent="0.25">
      <c r="M30" s="9"/>
      <c r="N30" s="8" t="s">
        <v>8</v>
      </c>
      <c r="O30" s="18" t="s">
        <v>120</v>
      </c>
      <c r="P30" s="7" t="s">
        <v>121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</row>
    <row r="31" spans="1:62" ht="15" customHeight="1" x14ac:dyDescent="0.25"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</row>
    <row r="32" spans="1:62" ht="15" customHeight="1" x14ac:dyDescent="0.35">
      <c r="M32" s="17"/>
      <c r="N32" s="8" t="s">
        <v>8</v>
      </c>
      <c r="O32" s="7"/>
      <c r="P32" s="8" t="s">
        <v>122</v>
      </c>
      <c r="Q32" s="8" t="s">
        <v>10</v>
      </c>
      <c r="R32" s="7" t="s">
        <v>123</v>
      </c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</row>
    <row r="33" spans="1:62" ht="15" customHeight="1" x14ac:dyDescent="0.25">
      <c r="M33" s="17"/>
      <c r="N33" s="8" t="s">
        <v>8</v>
      </c>
      <c r="O33" s="73" t="s">
        <v>60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</row>
    <row r="34" spans="1:62" ht="15" customHeight="1" x14ac:dyDescent="0.35">
      <c r="M34" s="17"/>
      <c r="N34" s="8" t="s">
        <v>8</v>
      </c>
      <c r="O34" s="7"/>
      <c r="P34" s="7" t="s">
        <v>124</v>
      </c>
      <c r="Q34" s="7"/>
      <c r="R34" s="7"/>
      <c r="S34" s="8" t="s">
        <v>10</v>
      </c>
      <c r="T34" s="8">
        <f>(G12+I12)/2</f>
        <v>1430</v>
      </c>
      <c r="U34" s="7"/>
      <c r="V34" s="7"/>
      <c r="W34" s="7"/>
      <c r="X34" s="7"/>
      <c r="Y34" s="7"/>
      <c r="Z34" s="7"/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</row>
    <row r="35" spans="1:62" ht="15" customHeight="1" x14ac:dyDescent="0.35">
      <c r="M35" s="17"/>
      <c r="N35" s="8" t="s">
        <v>8</v>
      </c>
      <c r="O35" s="7"/>
      <c r="P35" s="7" t="s">
        <v>125</v>
      </c>
      <c r="Q35" s="7"/>
      <c r="R35" s="7"/>
      <c r="S35" s="8" t="s">
        <v>10</v>
      </c>
      <c r="T35" s="8">
        <f>(G13+I13)/2</f>
        <v>3575</v>
      </c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</row>
    <row r="36" spans="1:62" ht="15" customHeight="1" x14ac:dyDescent="0.25">
      <c r="M36" s="17"/>
      <c r="N36" s="8" t="s">
        <v>8</v>
      </c>
      <c r="O36" s="73" t="s">
        <v>78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</row>
    <row r="37" spans="1:62" ht="15" customHeight="1" x14ac:dyDescent="0.35">
      <c r="M37" s="17"/>
      <c r="N37" s="8" t="s">
        <v>8</v>
      </c>
      <c r="O37" s="7"/>
      <c r="P37" s="114" t="s">
        <v>122</v>
      </c>
      <c r="Q37" s="115" t="s">
        <v>10</v>
      </c>
      <c r="R37" s="132">
        <f>ROUND(SUM(Z22:Z24,T34,V27)-T35,0)</f>
        <v>19443</v>
      </c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</row>
    <row r="38" spans="1:62" ht="15" customHeight="1" x14ac:dyDescent="0.25">
      <c r="M38" s="17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</row>
    <row r="39" spans="1:62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</row>
    <row r="40" spans="1:62" ht="15" customHeight="1" x14ac:dyDescent="0.25">
      <c r="N40" s="8" t="s">
        <v>8</v>
      </c>
      <c r="O40" s="18" t="s">
        <v>126</v>
      </c>
      <c r="P40" s="7" t="s">
        <v>127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</row>
    <row r="41" spans="1:62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</row>
    <row r="42" spans="1:62" ht="15" customHeight="1" x14ac:dyDescent="0.35">
      <c r="N42" s="8" t="s">
        <v>8</v>
      </c>
      <c r="O42" s="7"/>
      <c r="P42" s="8" t="s">
        <v>128</v>
      </c>
      <c r="Q42" s="8" t="s">
        <v>10</v>
      </c>
      <c r="R42" s="8" t="s">
        <v>46</v>
      </c>
      <c r="S42" s="8" t="s">
        <v>15</v>
      </c>
      <c r="T42" s="8" t="s">
        <v>122</v>
      </c>
      <c r="U42" s="7"/>
      <c r="V42" s="7"/>
      <c r="W42" s="7"/>
      <c r="X42" s="7"/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</row>
    <row r="43" spans="1:62" ht="15" customHeight="1" x14ac:dyDescent="0.35">
      <c r="N43" s="8" t="s">
        <v>8</v>
      </c>
      <c r="O43" s="7"/>
      <c r="P43" s="8" t="s">
        <v>128</v>
      </c>
      <c r="Q43" s="8" t="s">
        <v>10</v>
      </c>
      <c r="R43" s="133">
        <f>H15</f>
        <v>4.2000000000000003E-2</v>
      </c>
      <c r="S43" s="8" t="s">
        <v>15</v>
      </c>
      <c r="T43" s="8">
        <f>R37</f>
        <v>19443</v>
      </c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</row>
    <row r="44" spans="1:62" ht="15" customHeight="1" x14ac:dyDescent="0.35">
      <c r="N44" s="8" t="s">
        <v>8</v>
      </c>
      <c r="O44" s="7"/>
      <c r="P44" s="75" t="s">
        <v>129</v>
      </c>
      <c r="Q44" s="112" t="s">
        <v>10</v>
      </c>
      <c r="R44" s="76">
        <f>R43*T43</f>
        <v>816.60599999999999</v>
      </c>
      <c r="S44" s="74" t="s">
        <v>18</v>
      </c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</row>
    <row r="45" spans="1:62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</row>
    <row r="46" spans="1:62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</row>
    <row r="47" spans="1:62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</row>
    <row r="48" spans="1:62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</row>
    <row r="49" spans="14:62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</row>
    <row r="50" spans="14:62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</row>
    <row r="51" spans="14:62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</row>
    <row r="52" spans="14:62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</row>
    <row r="53" spans="14:62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</row>
    <row r="54" spans="14:62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</row>
    <row r="55" spans="14:62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</row>
    <row r="56" spans="14:62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</row>
    <row r="57" spans="14:62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</row>
    <row r="58" spans="14:62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</row>
    <row r="59" spans="14:62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14:62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</row>
    <row r="61" spans="14:62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</row>
    <row r="62" spans="14:62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</row>
    <row r="63" spans="14:62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</row>
    <row r="64" spans="14:62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H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9.140625" style="6" customWidth="1"/>
    <col min="14" max="16384" width="9.140625" style="6"/>
  </cols>
  <sheetData>
    <row r="1" spans="1:60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ht="15" customHeight="1" x14ac:dyDescent="0.25">
      <c r="A2" s="5" t="s">
        <v>4</v>
      </c>
      <c r="C2" s="6" t="s">
        <v>130</v>
      </c>
      <c r="N2" s="21" t="s">
        <v>8</v>
      </c>
      <c r="O2" s="96" t="s">
        <v>39</v>
      </c>
      <c r="P2" s="97" t="s">
        <v>10</v>
      </c>
      <c r="Q2" s="98" t="s">
        <v>40</v>
      </c>
      <c r="R2" s="98"/>
      <c r="S2" s="98"/>
      <c r="T2" s="98"/>
      <c r="U2" s="98"/>
      <c r="V2" s="99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</row>
    <row r="3" spans="1:60" ht="15" customHeight="1" x14ac:dyDescent="0.25">
      <c r="A3" s="5" t="s">
        <v>5</v>
      </c>
      <c r="C3" s="6" t="s">
        <v>131</v>
      </c>
      <c r="N3" s="21" t="s">
        <v>8</v>
      </c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</row>
    <row r="4" spans="1:6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</row>
    <row r="5" spans="1:60" ht="15" customHeight="1" x14ac:dyDescent="0.35">
      <c r="A5" s="18" t="s">
        <v>6</v>
      </c>
      <c r="C5" s="63" t="s">
        <v>132</v>
      </c>
      <c r="D5" s="15"/>
      <c r="E5" s="19"/>
      <c r="F5" s="100" t="s">
        <v>43</v>
      </c>
      <c r="G5" s="101" t="s">
        <v>44</v>
      </c>
      <c r="H5" s="92" t="s">
        <v>45</v>
      </c>
      <c r="M5" s="9"/>
      <c r="N5" s="8" t="s">
        <v>8</v>
      </c>
      <c r="O5" s="5" t="s">
        <v>133</v>
      </c>
      <c r="P5" s="111" t="s">
        <v>134</v>
      </c>
      <c r="Q5" s="104" t="s">
        <v>10</v>
      </c>
      <c r="R5" s="104" t="s">
        <v>46</v>
      </c>
      <c r="S5" s="104" t="s">
        <v>15</v>
      </c>
      <c r="T5" s="104" t="s">
        <v>135</v>
      </c>
      <c r="U5" s="134" t="s">
        <v>10</v>
      </c>
      <c r="V5" s="135">
        <f>R7</f>
        <v>0.06</v>
      </c>
      <c r="W5" s="104" t="s">
        <v>15</v>
      </c>
      <c r="X5" s="115">
        <f>R48</f>
        <v>748</v>
      </c>
      <c r="Y5" s="104" t="s">
        <v>10</v>
      </c>
      <c r="Z5" s="136">
        <f>X5*V5</f>
        <v>44.879999999999995</v>
      </c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pans="1:60" ht="15" customHeight="1" x14ac:dyDescent="0.25">
      <c r="C6" s="33" t="s">
        <v>99</v>
      </c>
      <c r="D6" s="34"/>
      <c r="E6" s="35"/>
      <c r="F6" s="44" t="s">
        <v>100</v>
      </c>
      <c r="G6" s="51">
        <v>1210</v>
      </c>
      <c r="H6" s="54">
        <v>1370</v>
      </c>
      <c r="M6" s="9"/>
      <c r="N6" s="8" t="s">
        <v>8</v>
      </c>
      <c r="Z6" s="137" t="s">
        <v>23</v>
      </c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</row>
    <row r="7" spans="1:60" ht="15" customHeight="1" x14ac:dyDescent="0.25">
      <c r="C7" s="36" t="s">
        <v>101</v>
      </c>
      <c r="D7" s="37"/>
      <c r="E7" s="38"/>
      <c r="F7" s="45" t="s">
        <v>102</v>
      </c>
      <c r="G7" s="48">
        <v>200</v>
      </c>
      <c r="H7" s="108">
        <v>200</v>
      </c>
      <c r="M7" s="9"/>
      <c r="N7" s="8" t="s">
        <v>8</v>
      </c>
      <c r="P7" s="21" t="s">
        <v>46</v>
      </c>
      <c r="Q7" s="21" t="s">
        <v>10</v>
      </c>
      <c r="R7" s="59">
        <f>G13</f>
        <v>0.06</v>
      </c>
      <c r="S7" s="27" t="s">
        <v>136</v>
      </c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</row>
    <row r="8" spans="1:60" ht="15" customHeight="1" x14ac:dyDescent="0.25">
      <c r="A8" s="18"/>
      <c r="B8" s="9"/>
      <c r="C8" s="36" t="s">
        <v>52</v>
      </c>
      <c r="D8" s="37"/>
      <c r="E8" s="38"/>
      <c r="F8" s="45" t="s">
        <v>53</v>
      </c>
      <c r="G8" s="48">
        <v>2400</v>
      </c>
      <c r="H8" s="108">
        <v>2400</v>
      </c>
      <c r="I8" s="7"/>
      <c r="M8" s="9"/>
      <c r="N8" s="8" t="s">
        <v>8</v>
      </c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ht="15" customHeight="1" x14ac:dyDescent="0.35">
      <c r="A9" s="9"/>
      <c r="B9" s="9"/>
      <c r="C9" s="36" t="s">
        <v>58</v>
      </c>
      <c r="D9" s="37"/>
      <c r="E9" s="38"/>
      <c r="F9" s="45" t="s">
        <v>59</v>
      </c>
      <c r="G9" s="48">
        <v>26</v>
      </c>
      <c r="H9" s="108">
        <v>30</v>
      </c>
      <c r="I9" s="7"/>
      <c r="M9" s="9"/>
      <c r="N9" s="8" t="s">
        <v>8</v>
      </c>
      <c r="O9" s="5" t="s">
        <v>111</v>
      </c>
      <c r="P9" s="21" t="s">
        <v>135</v>
      </c>
      <c r="Q9" s="21" t="s">
        <v>10</v>
      </c>
      <c r="R9" s="28" t="s">
        <v>137</v>
      </c>
      <c r="W9" s="21" t="s">
        <v>10</v>
      </c>
      <c r="X9" s="138">
        <f>R48</f>
        <v>748</v>
      </c>
      <c r="Y9" s="27" t="s">
        <v>138</v>
      </c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ht="15" customHeight="1" x14ac:dyDescent="0.25">
      <c r="A10" s="9"/>
      <c r="B10" s="24"/>
      <c r="C10" s="66" t="s">
        <v>139</v>
      </c>
      <c r="D10" s="15"/>
      <c r="E10" s="19"/>
      <c r="F10" s="121" t="s">
        <v>140</v>
      </c>
      <c r="G10" s="139">
        <v>0.26</v>
      </c>
      <c r="H10" s="140">
        <v>0.3</v>
      </c>
      <c r="I10" s="7"/>
      <c r="M10" s="9"/>
      <c r="N10" s="8" t="s">
        <v>8</v>
      </c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5" customHeight="1" x14ac:dyDescent="0.35">
      <c r="A11" s="9"/>
      <c r="B11" s="24"/>
      <c r="C11" s="39" t="s">
        <v>61</v>
      </c>
      <c r="D11" s="40"/>
      <c r="E11" s="41"/>
      <c r="F11" s="46" t="s">
        <v>62</v>
      </c>
      <c r="G11" s="49">
        <v>2300</v>
      </c>
      <c r="H11" s="56">
        <v>2600</v>
      </c>
      <c r="I11" s="7"/>
      <c r="M11" s="9"/>
      <c r="N11" s="8" t="s">
        <v>8</v>
      </c>
      <c r="O11" s="5"/>
      <c r="P11" s="103" t="s">
        <v>135</v>
      </c>
      <c r="Q11" s="104" t="s">
        <v>10</v>
      </c>
      <c r="R11" s="15" t="s">
        <v>141</v>
      </c>
      <c r="S11" s="15"/>
      <c r="T11" s="15"/>
      <c r="U11" s="15"/>
      <c r="V11" s="15"/>
      <c r="W11" s="19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1:60" ht="15" customHeight="1" x14ac:dyDescent="0.25">
      <c r="A12" s="9"/>
      <c r="B12" s="9"/>
      <c r="J12" s="9"/>
      <c r="K12" s="9"/>
      <c r="L12" s="9"/>
      <c r="M12" s="9"/>
      <c r="N12" s="8" t="s">
        <v>8</v>
      </c>
      <c r="O12" s="57" t="s">
        <v>60</v>
      </c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1:60" ht="15" customHeight="1" x14ac:dyDescent="0.35">
      <c r="C13" s="58" t="s">
        <v>142</v>
      </c>
      <c r="G13" s="141">
        <v>0.06</v>
      </c>
      <c r="J13" s="9"/>
      <c r="K13" s="9"/>
      <c r="L13" s="9"/>
      <c r="M13" s="9"/>
      <c r="N13" s="8" t="s">
        <v>8</v>
      </c>
      <c r="P13" s="8" t="s">
        <v>116</v>
      </c>
      <c r="Q13" s="8" t="s">
        <v>10</v>
      </c>
      <c r="R13" s="109" t="s">
        <v>64</v>
      </c>
      <c r="S13" s="8">
        <f>G6</f>
        <v>1210</v>
      </c>
      <c r="T13" s="8" t="s">
        <v>11</v>
      </c>
      <c r="U13" s="8">
        <f>H6</f>
        <v>1370</v>
      </c>
      <c r="V13" s="8" t="s">
        <v>65</v>
      </c>
      <c r="W13" s="31" t="s">
        <v>19</v>
      </c>
      <c r="X13" s="8">
        <v>2</v>
      </c>
      <c r="Y13" s="8" t="s">
        <v>10</v>
      </c>
      <c r="Z13" s="8">
        <f>(S13+U13)/2</f>
        <v>1290</v>
      </c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</row>
    <row r="14" spans="1:60" ht="15" customHeight="1" x14ac:dyDescent="0.35">
      <c r="A14" s="9"/>
      <c r="B14" s="9"/>
      <c r="J14" s="9"/>
      <c r="K14" s="9"/>
      <c r="L14" s="9"/>
      <c r="M14" s="9"/>
      <c r="N14" s="8" t="s">
        <v>8</v>
      </c>
      <c r="P14" s="8" t="s">
        <v>117</v>
      </c>
      <c r="Q14" s="8" t="s">
        <v>10</v>
      </c>
      <c r="R14" s="109" t="s">
        <v>64</v>
      </c>
      <c r="S14" s="8">
        <f>G7</f>
        <v>200</v>
      </c>
      <c r="T14" s="8" t="s">
        <v>11</v>
      </c>
      <c r="U14" s="8">
        <f>H7</f>
        <v>200</v>
      </c>
      <c r="V14" s="8" t="s">
        <v>65</v>
      </c>
      <c r="W14" s="31" t="s">
        <v>19</v>
      </c>
      <c r="X14" s="8">
        <v>2</v>
      </c>
      <c r="Y14" s="8" t="s">
        <v>10</v>
      </c>
      <c r="Z14" s="8">
        <f>(S14+U14)/2</f>
        <v>200</v>
      </c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</row>
    <row r="15" spans="1:60" ht="15" customHeight="1" x14ac:dyDescent="0.35">
      <c r="M15" s="9"/>
      <c r="N15" s="8" t="s">
        <v>8</v>
      </c>
      <c r="P15" s="142" t="s">
        <v>143</v>
      </c>
      <c r="Q15" s="8" t="s">
        <v>10</v>
      </c>
      <c r="R15" s="109" t="s">
        <v>64</v>
      </c>
      <c r="S15" s="8">
        <f>G8</f>
        <v>2400</v>
      </c>
      <c r="T15" s="8" t="s">
        <v>11</v>
      </c>
      <c r="U15" s="8">
        <f>H8</f>
        <v>2400</v>
      </c>
      <c r="V15" s="8" t="s">
        <v>65</v>
      </c>
      <c r="W15" s="31" t="s">
        <v>19</v>
      </c>
      <c r="X15" s="8">
        <v>2</v>
      </c>
      <c r="Y15" s="8" t="s">
        <v>10</v>
      </c>
      <c r="Z15" s="142">
        <f>(S15+U15)/2</f>
        <v>2400</v>
      </c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</row>
    <row r="16" spans="1:60" ht="15" customHeight="1" x14ac:dyDescent="0.35">
      <c r="A16" s="18" t="s">
        <v>9</v>
      </c>
      <c r="B16" s="9"/>
      <c r="C16" s="58" t="s">
        <v>144</v>
      </c>
      <c r="M16" s="9"/>
      <c r="N16" s="8" t="s">
        <v>8</v>
      </c>
      <c r="P16" s="8" t="s">
        <v>145</v>
      </c>
      <c r="Q16" s="8" t="s">
        <v>10</v>
      </c>
      <c r="R16" s="109" t="s">
        <v>64</v>
      </c>
      <c r="S16" s="8">
        <f>G9</f>
        <v>26</v>
      </c>
      <c r="T16" s="8" t="s">
        <v>11</v>
      </c>
      <c r="U16" s="8">
        <f>H9</f>
        <v>30</v>
      </c>
      <c r="V16" s="8" t="s">
        <v>65</v>
      </c>
      <c r="W16" s="31" t="s">
        <v>19</v>
      </c>
      <c r="X16" s="8">
        <v>2</v>
      </c>
      <c r="Y16" s="8" t="s">
        <v>10</v>
      </c>
      <c r="Z16" s="8">
        <f>(S16+U16)/2</f>
        <v>28</v>
      </c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</row>
    <row r="17" spans="1:60" ht="15" customHeight="1" x14ac:dyDescent="0.35">
      <c r="M17" s="9"/>
      <c r="N17" s="8" t="s">
        <v>8</v>
      </c>
      <c r="P17" s="8" t="s">
        <v>125</v>
      </c>
      <c r="Q17" s="8" t="s">
        <v>10</v>
      </c>
      <c r="R17" s="109" t="s">
        <v>64</v>
      </c>
      <c r="S17" s="8">
        <f>G11</f>
        <v>2300</v>
      </c>
      <c r="T17" s="8" t="s">
        <v>11</v>
      </c>
      <c r="U17" s="8">
        <f>H11</f>
        <v>2600</v>
      </c>
      <c r="V17" s="8" t="s">
        <v>65</v>
      </c>
      <c r="W17" s="31" t="s">
        <v>19</v>
      </c>
      <c r="X17" s="8">
        <v>2</v>
      </c>
      <c r="Y17" s="8" t="s">
        <v>10</v>
      </c>
      <c r="Z17" s="8">
        <f>(S17+U17)/2</f>
        <v>2450</v>
      </c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</row>
    <row r="18" spans="1:60" ht="15" customHeight="1" x14ac:dyDescent="0.35">
      <c r="A18" s="5" t="s">
        <v>111</v>
      </c>
      <c r="C18" s="6" t="s">
        <v>112</v>
      </c>
      <c r="M18" s="9"/>
      <c r="N18" s="8" t="s">
        <v>8</v>
      </c>
      <c r="P18" s="73" t="s">
        <v>146</v>
      </c>
      <c r="Q18" s="8" t="s">
        <v>10</v>
      </c>
      <c r="R18" s="20" t="s">
        <v>147</v>
      </c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</row>
    <row r="19" spans="1:60" ht="15" customHeight="1" x14ac:dyDescent="0.25">
      <c r="M19" s="9"/>
      <c r="N19" s="8" t="s">
        <v>8</v>
      </c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</row>
    <row r="20" spans="1:60" ht="15" customHeight="1" x14ac:dyDescent="0.25">
      <c r="M20" s="9"/>
      <c r="N20" s="8" t="s">
        <v>8</v>
      </c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</row>
    <row r="21" spans="1:60" ht="15" customHeight="1" x14ac:dyDescent="0.25">
      <c r="M21" s="9"/>
      <c r="N21" s="8" t="s">
        <v>8</v>
      </c>
      <c r="O21" s="5" t="s">
        <v>148</v>
      </c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</row>
    <row r="22" spans="1:60" ht="15" customHeight="1" x14ac:dyDescent="0.25">
      <c r="M22" s="9"/>
      <c r="N22" s="8" t="s">
        <v>8</v>
      </c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</row>
    <row r="23" spans="1:60" ht="15" customHeight="1" x14ac:dyDescent="0.35">
      <c r="M23" s="9"/>
      <c r="N23" s="8" t="s">
        <v>8</v>
      </c>
      <c r="P23" s="6" t="s">
        <v>149</v>
      </c>
      <c r="Q23" s="91" t="s">
        <v>150</v>
      </c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</row>
    <row r="24" spans="1:60" ht="15" customHeight="1" x14ac:dyDescent="0.25">
      <c r="M24" s="9"/>
      <c r="N24" s="8" t="s">
        <v>8</v>
      </c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</row>
    <row r="25" spans="1:60" ht="15" customHeight="1" x14ac:dyDescent="0.25">
      <c r="M25" s="9"/>
      <c r="N25" s="8" t="s">
        <v>8</v>
      </c>
      <c r="O25" s="6" t="s">
        <v>151</v>
      </c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</row>
    <row r="26" spans="1:60" ht="15" customHeight="1" x14ac:dyDescent="0.25">
      <c r="M26" s="9"/>
      <c r="N26" s="8" t="s">
        <v>8</v>
      </c>
      <c r="P26" s="21"/>
      <c r="Q26" s="21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</row>
    <row r="27" spans="1:60" ht="15" customHeight="1" x14ac:dyDescent="0.35">
      <c r="M27" s="9"/>
      <c r="N27" s="8" t="s">
        <v>8</v>
      </c>
      <c r="P27" s="103" t="s">
        <v>152</v>
      </c>
      <c r="Q27" s="104" t="s">
        <v>10</v>
      </c>
      <c r="R27" s="15" t="s">
        <v>153</v>
      </c>
      <c r="S27" s="15"/>
      <c r="T27" s="15"/>
      <c r="U27" s="19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</row>
    <row r="28" spans="1:60" ht="15" customHeight="1" x14ac:dyDescent="0.25">
      <c r="M28" s="9"/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</row>
    <row r="29" spans="1:60" ht="15" customHeight="1" x14ac:dyDescent="0.25">
      <c r="M29" s="9"/>
      <c r="N29" s="8" t="s">
        <v>8</v>
      </c>
      <c r="O29" s="6" t="s">
        <v>154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</row>
    <row r="30" spans="1:60" ht="15" customHeight="1" x14ac:dyDescent="0.25">
      <c r="M30" s="9"/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</row>
    <row r="31" spans="1:60" ht="15" customHeight="1" x14ac:dyDescent="0.35">
      <c r="M31" s="9"/>
      <c r="N31" s="8" t="s">
        <v>8</v>
      </c>
      <c r="P31" s="21" t="s">
        <v>152</v>
      </c>
      <c r="Q31" s="21" t="s">
        <v>10</v>
      </c>
      <c r="R31" s="59">
        <f>H10</f>
        <v>0.3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</row>
    <row r="32" spans="1:60" ht="15" customHeight="1" x14ac:dyDescent="0.25">
      <c r="M32" s="17"/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</row>
    <row r="33" spans="1:60" ht="15" customHeight="1" x14ac:dyDescent="0.35">
      <c r="M33" s="17"/>
      <c r="N33" s="8" t="s">
        <v>8</v>
      </c>
      <c r="O33" s="6" t="s">
        <v>155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</row>
    <row r="34" spans="1:60" ht="15" customHeight="1" x14ac:dyDescent="0.25">
      <c r="M34" s="17"/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</row>
    <row r="35" spans="1:60" ht="15" customHeight="1" x14ac:dyDescent="0.35">
      <c r="M35" s="17"/>
      <c r="N35" s="8" t="s">
        <v>8</v>
      </c>
      <c r="P35" s="86" t="s">
        <v>146</v>
      </c>
      <c r="Q35" s="67"/>
      <c r="R35" s="104" t="s">
        <v>10</v>
      </c>
      <c r="S35" s="104" t="s">
        <v>152</v>
      </c>
      <c r="T35" s="104" t="s">
        <v>15</v>
      </c>
      <c r="U35" s="47" t="s">
        <v>143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</row>
    <row r="36" spans="1:60" ht="15" customHeight="1" x14ac:dyDescent="0.25">
      <c r="M36" s="17"/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</row>
    <row r="37" spans="1:60" ht="15" customHeight="1" x14ac:dyDescent="0.25">
      <c r="M37" s="17"/>
      <c r="N37" s="8" t="s">
        <v>8</v>
      </c>
      <c r="O37" s="6" t="s">
        <v>156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</row>
    <row r="38" spans="1:60" ht="15" customHeight="1" x14ac:dyDescent="0.25">
      <c r="M38" s="17"/>
      <c r="N38" s="8" t="s">
        <v>8</v>
      </c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</row>
    <row r="39" spans="1:60" ht="15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P39" s="143" t="s">
        <v>146</v>
      </c>
      <c r="Q39" s="143"/>
      <c r="R39" s="21" t="s">
        <v>10</v>
      </c>
      <c r="S39" s="59">
        <f>R31</f>
        <v>0.3</v>
      </c>
      <c r="T39" s="21" t="s">
        <v>15</v>
      </c>
      <c r="U39" s="142">
        <f>Z15</f>
        <v>2400</v>
      </c>
      <c r="V39" s="21" t="s">
        <v>10</v>
      </c>
      <c r="W39" s="80">
        <f>ROUND(S39*U39,0)</f>
        <v>720</v>
      </c>
      <c r="X39" s="27" t="s">
        <v>157</v>
      </c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</row>
    <row r="40" spans="1:60" ht="15" customHeight="1" x14ac:dyDescent="0.25">
      <c r="N40" s="8" t="s">
        <v>8</v>
      </c>
      <c r="P40" s="143"/>
      <c r="Q40" s="143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</row>
    <row r="41" spans="1:60" ht="15" customHeight="1" x14ac:dyDescent="0.25">
      <c r="N41" s="8" t="s">
        <v>8</v>
      </c>
      <c r="O41" s="57" t="s">
        <v>158</v>
      </c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</row>
    <row r="42" spans="1:60" ht="15" customHeight="1" x14ac:dyDescent="0.35">
      <c r="N42" s="8" t="s">
        <v>8</v>
      </c>
      <c r="O42" s="7"/>
      <c r="P42" s="8" t="s">
        <v>135</v>
      </c>
      <c r="Q42" s="21" t="s">
        <v>10</v>
      </c>
      <c r="R42" s="8" t="s">
        <v>116</v>
      </c>
      <c r="S42" s="8" t="s">
        <v>11</v>
      </c>
      <c r="T42" s="8" t="s">
        <v>117</v>
      </c>
      <c r="U42" s="8" t="s">
        <v>11</v>
      </c>
      <c r="V42" s="142" t="s">
        <v>143</v>
      </c>
      <c r="W42" s="8" t="s">
        <v>11</v>
      </c>
      <c r="X42" s="8" t="s">
        <v>145</v>
      </c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5" customHeight="1" x14ac:dyDescent="0.35">
      <c r="N43" s="8" t="s">
        <v>8</v>
      </c>
      <c r="O43" s="7"/>
      <c r="P43" s="7"/>
      <c r="Q43" s="144" t="s">
        <v>159</v>
      </c>
      <c r="R43" s="8" t="s">
        <v>125</v>
      </c>
      <c r="S43" s="8" t="s">
        <v>20</v>
      </c>
      <c r="T43" s="91" t="s">
        <v>146</v>
      </c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</row>
    <row r="44" spans="1:60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</row>
    <row r="45" spans="1:60" ht="15" customHeight="1" x14ac:dyDescent="0.25">
      <c r="N45" s="8" t="s">
        <v>8</v>
      </c>
      <c r="O45" s="7"/>
      <c r="P45" s="7"/>
      <c r="Q45" s="21" t="s">
        <v>10</v>
      </c>
      <c r="R45" s="8">
        <f>Z13</f>
        <v>1290</v>
      </c>
      <c r="S45" s="8" t="s">
        <v>11</v>
      </c>
      <c r="T45" s="8">
        <f>Z14</f>
        <v>200</v>
      </c>
      <c r="U45" s="8" t="s">
        <v>11</v>
      </c>
      <c r="V45" s="142">
        <f>Z15</f>
        <v>2400</v>
      </c>
      <c r="W45" s="8" t="s">
        <v>11</v>
      </c>
      <c r="X45" s="8">
        <f>Z16</f>
        <v>28</v>
      </c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</row>
    <row r="46" spans="1:60" ht="15" customHeight="1" x14ac:dyDescent="0.25">
      <c r="N46" s="8" t="s">
        <v>8</v>
      </c>
      <c r="O46" s="7"/>
      <c r="P46" s="7"/>
      <c r="Q46" s="144" t="s">
        <v>159</v>
      </c>
      <c r="R46" s="8">
        <f>Z17</f>
        <v>2450</v>
      </c>
      <c r="S46" s="8" t="s">
        <v>20</v>
      </c>
      <c r="T46" s="80">
        <f>W39</f>
        <v>720</v>
      </c>
      <c r="U46" s="8"/>
      <c r="V46" s="8"/>
      <c r="W46" s="8"/>
      <c r="X46" s="8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</row>
    <row r="47" spans="1:60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</row>
    <row r="48" spans="1:60" ht="15" customHeight="1" x14ac:dyDescent="0.35">
      <c r="N48" s="8" t="s">
        <v>8</v>
      </c>
      <c r="O48" s="7"/>
      <c r="P48" s="83" t="s">
        <v>135</v>
      </c>
      <c r="Q48" s="145" t="s">
        <v>10</v>
      </c>
      <c r="R48" s="146">
        <f>R45+T45+V45+X45-R46-T46</f>
        <v>748</v>
      </c>
      <c r="S48" s="74" t="s">
        <v>160</v>
      </c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</row>
    <row r="49" spans="14:6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</row>
    <row r="50" spans="14:6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</row>
    <row r="51" spans="14:6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</row>
    <row r="52" spans="14:6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</row>
    <row r="53" spans="14:6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</row>
    <row r="54" spans="14:6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</row>
    <row r="55" spans="14:6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</row>
    <row r="56" spans="14:6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</row>
    <row r="57" spans="14:6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</row>
    <row r="58" spans="14:6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</row>
    <row r="59" spans="14:6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</row>
    <row r="60" spans="14:6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</row>
    <row r="61" spans="14:6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</row>
    <row r="62" spans="14:6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</row>
    <row r="63" spans="14:6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</row>
    <row r="64" spans="14:6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9" width="10.7109375" style="6" customWidth="1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AB1" s="21" t="s">
        <v>8</v>
      </c>
    </row>
    <row r="2" spans="1:28" ht="15" customHeight="1" x14ac:dyDescent="0.25">
      <c r="A2" s="5" t="s">
        <v>4</v>
      </c>
      <c r="C2" s="6" t="s">
        <v>161</v>
      </c>
      <c r="N2" s="21" t="s">
        <v>8</v>
      </c>
      <c r="O2" s="96" t="s">
        <v>39</v>
      </c>
      <c r="P2" s="97" t="s">
        <v>10</v>
      </c>
      <c r="Q2" s="98" t="s">
        <v>40</v>
      </c>
      <c r="R2" s="98"/>
      <c r="S2" s="98"/>
      <c r="T2" s="98"/>
      <c r="U2" s="98"/>
      <c r="V2" s="99"/>
      <c r="AB2" s="21" t="s">
        <v>8</v>
      </c>
    </row>
    <row r="3" spans="1:28" ht="15" customHeight="1" x14ac:dyDescent="0.25">
      <c r="A3" s="5" t="s">
        <v>5</v>
      </c>
      <c r="C3" s="6" t="s">
        <v>30</v>
      </c>
      <c r="N3" s="21" t="s">
        <v>8</v>
      </c>
      <c r="AB3" s="21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</row>
    <row r="5" spans="1:28" ht="15" customHeight="1" x14ac:dyDescent="0.25">
      <c r="A5" s="18" t="s">
        <v>6</v>
      </c>
      <c r="C5" s="147" t="s">
        <v>162</v>
      </c>
      <c r="D5" s="148"/>
      <c r="E5" s="149"/>
      <c r="F5" s="100" t="s">
        <v>43</v>
      </c>
      <c r="G5" s="101" t="s">
        <v>44</v>
      </c>
      <c r="H5" s="92" t="s">
        <v>45</v>
      </c>
      <c r="I5" s="7"/>
      <c r="J5" s="7"/>
      <c r="K5" s="9"/>
      <c r="L5" s="9"/>
      <c r="M5" s="9"/>
      <c r="N5" s="8" t="s">
        <v>8</v>
      </c>
      <c r="O5" s="5" t="s">
        <v>91</v>
      </c>
      <c r="P5" s="6" t="s">
        <v>163</v>
      </c>
      <c r="AA5" s="7"/>
      <c r="AB5" s="8" t="s">
        <v>8</v>
      </c>
    </row>
    <row r="6" spans="1:28" ht="15" customHeight="1" x14ac:dyDescent="0.25">
      <c r="A6" s="22"/>
      <c r="C6" s="33" t="s">
        <v>164</v>
      </c>
      <c r="D6" s="34"/>
      <c r="E6" s="35"/>
      <c r="F6" s="44" t="s">
        <v>16</v>
      </c>
      <c r="G6" s="51">
        <v>18000</v>
      </c>
      <c r="H6" s="54">
        <v>21400</v>
      </c>
      <c r="I6" s="7"/>
      <c r="J6" s="7"/>
      <c r="K6" s="9"/>
      <c r="L6" s="9"/>
      <c r="M6" s="9"/>
      <c r="N6" s="8" t="s">
        <v>8</v>
      </c>
      <c r="AA6" s="7"/>
      <c r="AB6" s="8" t="s">
        <v>8</v>
      </c>
    </row>
    <row r="7" spans="1:28" ht="15" customHeight="1" x14ac:dyDescent="0.35">
      <c r="C7" s="36" t="s">
        <v>165</v>
      </c>
      <c r="D7" s="37"/>
      <c r="E7" s="38"/>
      <c r="F7" s="45" t="s">
        <v>55</v>
      </c>
      <c r="G7" s="48">
        <v>28100</v>
      </c>
      <c r="H7" s="108">
        <v>34800</v>
      </c>
      <c r="I7" s="7"/>
      <c r="J7" s="7"/>
      <c r="K7" s="9"/>
      <c r="L7" s="9"/>
      <c r="M7" s="9"/>
      <c r="N7" s="8" t="s">
        <v>8</v>
      </c>
      <c r="O7" s="7"/>
      <c r="P7" s="114" t="s">
        <v>86</v>
      </c>
      <c r="Q7" s="115" t="s">
        <v>10</v>
      </c>
      <c r="R7" s="94" t="s">
        <v>87</v>
      </c>
      <c r="S7" s="15"/>
      <c r="T7" s="15"/>
      <c r="U7" s="19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36" t="s">
        <v>166</v>
      </c>
      <c r="D8" s="37"/>
      <c r="E8" s="38"/>
      <c r="F8" s="45" t="s">
        <v>53</v>
      </c>
      <c r="G8" s="48">
        <v>10400</v>
      </c>
      <c r="H8" s="108">
        <v>11900</v>
      </c>
      <c r="I8" s="7"/>
      <c r="J8" s="9"/>
      <c r="K8" s="9"/>
      <c r="L8" s="9"/>
      <c r="M8" s="9"/>
      <c r="N8" s="8" t="s">
        <v>8</v>
      </c>
      <c r="O8" s="73" t="s">
        <v>60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39" t="s">
        <v>167</v>
      </c>
      <c r="D9" s="40"/>
      <c r="E9" s="41"/>
      <c r="F9" s="46" t="s">
        <v>50</v>
      </c>
      <c r="G9" s="49">
        <v>14760</v>
      </c>
      <c r="H9" s="56">
        <v>16680</v>
      </c>
      <c r="I9" s="7"/>
      <c r="J9" s="9"/>
      <c r="K9" s="9"/>
      <c r="L9" s="9"/>
      <c r="M9" s="9"/>
      <c r="N9" s="8" t="s">
        <v>8</v>
      </c>
      <c r="P9" s="79" t="s">
        <v>72</v>
      </c>
      <c r="Q9" s="8" t="s">
        <v>10</v>
      </c>
      <c r="R9" s="109" t="s">
        <v>64</v>
      </c>
      <c r="S9" s="8">
        <f>G6</f>
        <v>18000</v>
      </c>
      <c r="T9" s="8" t="s">
        <v>11</v>
      </c>
      <c r="U9" s="8">
        <f>H6</f>
        <v>21400</v>
      </c>
      <c r="V9" s="8" t="s">
        <v>65</v>
      </c>
      <c r="W9" s="31" t="s">
        <v>19</v>
      </c>
      <c r="X9" s="8">
        <v>2</v>
      </c>
      <c r="Y9" s="8" t="s">
        <v>10</v>
      </c>
      <c r="Z9" s="8">
        <f>(S9+U9)/2</f>
        <v>19700</v>
      </c>
      <c r="AA9" s="7"/>
      <c r="AB9" s="8" t="s">
        <v>8</v>
      </c>
    </row>
    <row r="10" spans="1:28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9"/>
      <c r="K10" s="9"/>
      <c r="L10" s="9"/>
      <c r="M10" s="9"/>
      <c r="N10" s="8" t="s">
        <v>8</v>
      </c>
      <c r="O10" s="7"/>
      <c r="P10" s="79" t="s">
        <v>63</v>
      </c>
      <c r="Q10" s="8" t="s">
        <v>10</v>
      </c>
      <c r="R10" s="109" t="s">
        <v>64</v>
      </c>
      <c r="S10" s="8">
        <f>G7</f>
        <v>28100</v>
      </c>
      <c r="T10" s="8" t="s">
        <v>11</v>
      </c>
      <c r="U10" s="8">
        <f>H7</f>
        <v>34800</v>
      </c>
      <c r="V10" s="8" t="s">
        <v>65</v>
      </c>
      <c r="W10" s="31" t="s">
        <v>19</v>
      </c>
      <c r="X10" s="8">
        <v>2</v>
      </c>
      <c r="Y10" s="8" t="s">
        <v>10</v>
      </c>
      <c r="Z10" s="8">
        <f>(S10+U10)/2</f>
        <v>31450</v>
      </c>
      <c r="AA10" s="7"/>
      <c r="AB10" s="8" t="s">
        <v>8</v>
      </c>
    </row>
    <row r="11" spans="1:28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9" t="s">
        <v>67</v>
      </c>
      <c r="Q11" s="8" t="s">
        <v>10</v>
      </c>
      <c r="R11" s="109" t="s">
        <v>64</v>
      </c>
      <c r="S11" s="8">
        <f>G8</f>
        <v>10400</v>
      </c>
      <c r="T11" s="8" t="s">
        <v>11</v>
      </c>
      <c r="U11" s="8">
        <f>H8</f>
        <v>11900</v>
      </c>
      <c r="V11" s="8" t="s">
        <v>65</v>
      </c>
      <c r="W11" s="31" t="s">
        <v>19</v>
      </c>
      <c r="X11" s="8">
        <v>2</v>
      </c>
      <c r="Y11" s="8" t="s">
        <v>10</v>
      </c>
      <c r="Z11" s="8">
        <f>(S11+U11)/2</f>
        <v>11150</v>
      </c>
      <c r="AA11" s="7"/>
      <c r="AB11" s="8" t="s">
        <v>8</v>
      </c>
    </row>
    <row r="12" spans="1:28" ht="15" customHeight="1" x14ac:dyDescent="0.35">
      <c r="A12" s="9"/>
      <c r="B12" s="9"/>
      <c r="C12" s="150" t="s">
        <v>168</v>
      </c>
      <c r="D12" s="151"/>
      <c r="E12" s="152"/>
      <c r="F12" s="100" t="s">
        <v>43</v>
      </c>
      <c r="G12" s="101" t="s">
        <v>44</v>
      </c>
      <c r="H12" s="92" t="s">
        <v>45</v>
      </c>
      <c r="I12" s="7"/>
      <c r="J12" s="9"/>
      <c r="K12" s="9"/>
      <c r="L12" s="9"/>
      <c r="M12" s="9"/>
      <c r="N12" s="8" t="s">
        <v>8</v>
      </c>
      <c r="O12" s="7"/>
      <c r="P12" s="79" t="s">
        <v>106</v>
      </c>
      <c r="Q12" s="8" t="s">
        <v>10</v>
      </c>
      <c r="R12" s="8">
        <f>H9</f>
        <v>16680</v>
      </c>
      <c r="S12" s="8"/>
      <c r="T12" s="8"/>
      <c r="U12" s="8"/>
      <c r="V12" s="8"/>
      <c r="W12" s="31"/>
      <c r="X12" s="8"/>
      <c r="Y12" s="8"/>
      <c r="Z12" s="8"/>
      <c r="AA12" s="7"/>
      <c r="AB12" s="8" t="s">
        <v>8</v>
      </c>
    </row>
    <row r="13" spans="1:28" ht="15" customHeight="1" x14ac:dyDescent="0.35">
      <c r="A13" s="9"/>
      <c r="B13" s="9"/>
      <c r="C13" s="36" t="s">
        <v>165</v>
      </c>
      <c r="D13" s="37"/>
      <c r="E13" s="38"/>
      <c r="F13" s="45" t="s">
        <v>169</v>
      </c>
      <c r="G13" s="48">
        <v>2160</v>
      </c>
      <c r="H13" s="108">
        <v>2310</v>
      </c>
      <c r="I13" s="7"/>
      <c r="J13" s="9"/>
      <c r="K13" s="9"/>
      <c r="L13" s="9"/>
      <c r="M13" s="9"/>
      <c r="N13" s="8" t="s">
        <v>8</v>
      </c>
      <c r="O13" s="73" t="s">
        <v>78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35">
      <c r="A14" s="9"/>
      <c r="B14" s="9"/>
      <c r="C14" s="36" t="s">
        <v>166</v>
      </c>
      <c r="D14" s="37"/>
      <c r="E14" s="38"/>
      <c r="F14" s="45" t="s">
        <v>170</v>
      </c>
      <c r="G14" s="48">
        <v>3600</v>
      </c>
      <c r="H14" s="108">
        <v>4280</v>
      </c>
      <c r="I14" s="7"/>
      <c r="J14" s="9"/>
      <c r="K14" s="9"/>
      <c r="L14" s="9"/>
      <c r="M14" s="9"/>
      <c r="N14" s="8" t="s">
        <v>8</v>
      </c>
      <c r="O14" s="7"/>
      <c r="P14" s="153" t="s">
        <v>86</v>
      </c>
      <c r="Q14" s="115" t="s">
        <v>10</v>
      </c>
      <c r="R14" s="115">
        <f>Z9</f>
        <v>19700</v>
      </c>
      <c r="S14" s="126" t="s">
        <v>19</v>
      </c>
      <c r="T14" s="115">
        <f>(Z10+Z11+R12)</f>
        <v>59280</v>
      </c>
      <c r="U14" s="104" t="s">
        <v>10</v>
      </c>
      <c r="V14" s="154">
        <f>ROUND(R14/T14,4)</f>
        <v>0.33229999999999998</v>
      </c>
      <c r="W14" s="7"/>
      <c r="X14" s="7"/>
      <c r="Y14" s="7"/>
      <c r="Z14" s="7"/>
      <c r="AA14" s="7"/>
      <c r="AB14" s="8" t="s">
        <v>8</v>
      </c>
    </row>
    <row r="15" spans="1:28" ht="15" customHeight="1" x14ac:dyDescent="0.35">
      <c r="C15" s="39" t="s">
        <v>167</v>
      </c>
      <c r="D15" s="40"/>
      <c r="E15" s="41"/>
      <c r="F15" s="46" t="s">
        <v>171</v>
      </c>
      <c r="G15" s="49">
        <v>7920</v>
      </c>
      <c r="H15" s="56">
        <v>8630</v>
      </c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</row>
    <row r="16" spans="1:28" ht="15" customHeight="1" x14ac:dyDescent="0.25"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</row>
    <row r="17" spans="1:28" ht="15" customHeight="1" x14ac:dyDescent="0.25">
      <c r="J17" s="7"/>
      <c r="K17" s="9"/>
      <c r="L17" s="9"/>
      <c r="M17" s="9"/>
      <c r="N17" s="8" t="s">
        <v>8</v>
      </c>
      <c r="O17" s="18" t="s">
        <v>109</v>
      </c>
      <c r="P17" s="7" t="s">
        <v>172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</row>
    <row r="18" spans="1:28" ht="15" customHeight="1" x14ac:dyDescent="0.25">
      <c r="A18" s="5" t="s">
        <v>9</v>
      </c>
      <c r="C18" s="7" t="s">
        <v>173</v>
      </c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</row>
    <row r="19" spans="1:28" ht="15" customHeight="1" x14ac:dyDescent="0.35">
      <c r="J19" s="7"/>
      <c r="K19" s="9"/>
      <c r="L19" s="9"/>
      <c r="M19" s="9"/>
      <c r="N19" s="8" t="s">
        <v>8</v>
      </c>
      <c r="O19" s="7"/>
      <c r="P19" s="114" t="s">
        <v>241</v>
      </c>
      <c r="Q19" s="115" t="s">
        <v>10</v>
      </c>
      <c r="R19" s="94" t="s">
        <v>174</v>
      </c>
      <c r="S19" s="94"/>
      <c r="T19" s="94"/>
      <c r="U19" s="155"/>
      <c r="V19" s="95"/>
      <c r="W19" s="7"/>
      <c r="X19" s="7"/>
      <c r="Y19" s="7"/>
      <c r="Z19" s="7"/>
      <c r="AA19" s="7"/>
      <c r="AB19" s="8" t="s">
        <v>8</v>
      </c>
    </row>
    <row r="20" spans="1:28" ht="15" customHeight="1" x14ac:dyDescent="0.25">
      <c r="J20" s="7"/>
      <c r="K20" s="9"/>
      <c r="L20" s="9"/>
      <c r="M20" s="9"/>
      <c r="N20" s="8" t="s">
        <v>8</v>
      </c>
      <c r="O20" s="73" t="s">
        <v>60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</row>
    <row r="21" spans="1:28" ht="15" customHeight="1" x14ac:dyDescent="0.35">
      <c r="J21" s="7"/>
      <c r="K21" s="9"/>
      <c r="L21" s="9"/>
      <c r="M21" s="9"/>
      <c r="N21" s="8" t="s">
        <v>8</v>
      </c>
      <c r="P21" s="156" t="s">
        <v>175</v>
      </c>
      <c r="Q21" s="8" t="s">
        <v>10</v>
      </c>
      <c r="R21" s="109" t="s">
        <v>64</v>
      </c>
      <c r="S21" s="8">
        <f>G13</f>
        <v>2160</v>
      </c>
      <c r="T21" s="8" t="s">
        <v>11</v>
      </c>
      <c r="U21" s="8">
        <f>H13</f>
        <v>2310</v>
      </c>
      <c r="V21" s="8" t="s">
        <v>65</v>
      </c>
      <c r="W21" s="31" t="s">
        <v>19</v>
      </c>
      <c r="X21" s="8">
        <v>2</v>
      </c>
      <c r="Y21" s="8" t="s">
        <v>10</v>
      </c>
      <c r="Z21" s="8">
        <f>(S21+U21)/2</f>
        <v>2235</v>
      </c>
      <c r="AA21" s="7"/>
      <c r="AB21" s="8" t="s">
        <v>8</v>
      </c>
    </row>
    <row r="22" spans="1:28" ht="15" customHeight="1" x14ac:dyDescent="0.3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156" t="s">
        <v>176</v>
      </c>
      <c r="Q22" s="8" t="s">
        <v>10</v>
      </c>
      <c r="R22" s="109" t="s">
        <v>64</v>
      </c>
      <c r="S22" s="8">
        <f>G14</f>
        <v>3600</v>
      </c>
      <c r="T22" s="8" t="s">
        <v>11</v>
      </c>
      <c r="U22" s="8">
        <f>H14</f>
        <v>4280</v>
      </c>
      <c r="V22" s="8" t="s">
        <v>65</v>
      </c>
      <c r="W22" s="31" t="s">
        <v>19</v>
      </c>
      <c r="X22" s="8">
        <v>2</v>
      </c>
      <c r="Y22" s="8" t="s">
        <v>10</v>
      </c>
      <c r="Z22" s="8">
        <f>(S22+U22)/2</f>
        <v>3940</v>
      </c>
      <c r="AA22" s="7"/>
      <c r="AB22" s="8" t="s">
        <v>8</v>
      </c>
    </row>
    <row r="23" spans="1:28" ht="15" customHeight="1" x14ac:dyDescent="0.3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9" t="s">
        <v>177</v>
      </c>
      <c r="Q23" s="8" t="s">
        <v>10</v>
      </c>
      <c r="R23" s="109">
        <f>H15</f>
        <v>8630</v>
      </c>
      <c r="S23" s="8"/>
      <c r="T23" s="8"/>
      <c r="U23" s="8"/>
      <c r="V23" s="8"/>
      <c r="W23" s="31"/>
      <c r="X23" s="8"/>
      <c r="Y23" s="8"/>
      <c r="Z23" s="8"/>
      <c r="AA23" s="7"/>
      <c r="AB23" s="8" t="s">
        <v>8</v>
      </c>
    </row>
    <row r="24" spans="1:28" ht="15" customHeight="1" x14ac:dyDescent="0.25">
      <c r="A24" s="5"/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3" t="s">
        <v>78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3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3"/>
      <c r="P25" s="75" t="s">
        <v>242</v>
      </c>
      <c r="Q25" s="115" t="s">
        <v>10</v>
      </c>
      <c r="R25" s="157">
        <f>V14</f>
        <v>0.33229999999999998</v>
      </c>
      <c r="S25" s="115" t="s">
        <v>15</v>
      </c>
      <c r="T25" s="115">
        <f>Z21+Z22+R23</f>
        <v>14805</v>
      </c>
      <c r="U25" s="115" t="s">
        <v>10</v>
      </c>
      <c r="V25" s="76">
        <f>ROUND(R25*T25,0)</f>
        <v>4920</v>
      </c>
      <c r="W25" s="72" t="s">
        <v>21</v>
      </c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</row>
    <row r="27" spans="1:28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214" t="s">
        <v>111</v>
      </c>
      <c r="Q27" s="215" t="s">
        <v>243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</row>
    <row r="28" spans="1:28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</row>
    <row r="29" spans="1:28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</row>
    <row r="30" spans="1:28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</row>
    <row r="31" spans="1:28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8" t="s">
        <v>8</v>
      </c>
    </row>
    <row r="2" spans="1:28" ht="15" customHeight="1" x14ac:dyDescent="0.25">
      <c r="A2" s="5" t="s">
        <v>4</v>
      </c>
      <c r="C2" s="6" t="s">
        <v>178</v>
      </c>
      <c r="N2" s="21" t="s">
        <v>8</v>
      </c>
      <c r="O2" s="96" t="s">
        <v>39</v>
      </c>
      <c r="P2" s="97" t="s">
        <v>10</v>
      </c>
      <c r="Q2" s="98" t="s">
        <v>40</v>
      </c>
      <c r="R2" s="98"/>
      <c r="S2" s="98"/>
      <c r="T2" s="98"/>
      <c r="U2" s="98"/>
      <c r="V2" s="99"/>
      <c r="W2" s="7"/>
      <c r="X2" s="7"/>
      <c r="Y2" s="7"/>
      <c r="Z2" s="7"/>
      <c r="AA2" s="7"/>
      <c r="AB2" s="8" t="s">
        <v>8</v>
      </c>
    </row>
    <row r="3" spans="1:28" ht="15" customHeight="1" x14ac:dyDescent="0.25">
      <c r="A3" s="5" t="s">
        <v>5</v>
      </c>
      <c r="C3" s="6" t="s">
        <v>179</v>
      </c>
      <c r="N3" s="21" t="s">
        <v>8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</row>
    <row r="5" spans="1:28" ht="15" customHeight="1" x14ac:dyDescent="0.25">
      <c r="A5" s="18" t="s">
        <v>6</v>
      </c>
      <c r="C5" s="33"/>
      <c r="D5" s="34"/>
      <c r="E5" s="35"/>
      <c r="F5" s="34"/>
      <c r="G5" s="158" t="s">
        <v>44</v>
      </c>
      <c r="H5" s="120" t="s">
        <v>45</v>
      </c>
      <c r="M5" s="9"/>
      <c r="N5" s="8" t="s">
        <v>8</v>
      </c>
      <c r="O5" s="18" t="s">
        <v>48</v>
      </c>
      <c r="P5" s="103" t="s">
        <v>48</v>
      </c>
      <c r="Q5" s="104" t="s">
        <v>10</v>
      </c>
      <c r="R5" s="15" t="s">
        <v>180</v>
      </c>
      <c r="S5" s="15"/>
      <c r="T5" s="15"/>
      <c r="U5" s="15"/>
      <c r="V5" s="19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2"/>
      <c r="C6" s="61" t="s">
        <v>93</v>
      </c>
      <c r="D6" s="40"/>
      <c r="E6" s="41"/>
      <c r="F6" s="62" t="s">
        <v>43</v>
      </c>
      <c r="G6" s="121" t="s">
        <v>95</v>
      </c>
      <c r="H6" s="121" t="s">
        <v>95</v>
      </c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 t="s">
        <v>48</v>
      </c>
      <c r="AB6" s="8" t="s">
        <v>8</v>
      </c>
    </row>
    <row r="7" spans="1:28" ht="15" customHeight="1" x14ac:dyDescent="0.25">
      <c r="C7" s="33" t="s">
        <v>96</v>
      </c>
      <c r="D7" s="34"/>
      <c r="E7" s="35"/>
      <c r="F7" s="44" t="s">
        <v>16</v>
      </c>
      <c r="G7" s="51">
        <v>18000</v>
      </c>
      <c r="H7" s="48">
        <v>21400</v>
      </c>
      <c r="M7" s="9"/>
      <c r="N7" s="8" t="s">
        <v>8</v>
      </c>
      <c r="O7" s="73" t="s">
        <v>60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0" t="s">
        <v>181</v>
      </c>
      <c r="AB7" s="8" t="s">
        <v>8</v>
      </c>
    </row>
    <row r="8" spans="1:28" ht="15" customHeight="1" x14ac:dyDescent="0.25">
      <c r="A8" s="18"/>
      <c r="B8" s="9"/>
      <c r="C8" s="33" t="s">
        <v>54</v>
      </c>
      <c r="D8" s="34"/>
      <c r="E8" s="35"/>
      <c r="F8" s="44" t="s">
        <v>100</v>
      </c>
      <c r="G8" s="51">
        <v>37100</v>
      </c>
      <c r="H8" s="123">
        <v>39000</v>
      </c>
      <c r="M8" s="9"/>
      <c r="N8" s="8" t="s">
        <v>8</v>
      </c>
      <c r="O8" s="7"/>
      <c r="P8" s="8" t="s">
        <v>63</v>
      </c>
      <c r="Q8" s="8" t="s">
        <v>10</v>
      </c>
      <c r="R8" s="109" t="s">
        <v>64</v>
      </c>
      <c r="S8" s="8">
        <f>G8</f>
        <v>37100</v>
      </c>
      <c r="T8" s="8" t="s">
        <v>11</v>
      </c>
      <c r="U8" s="8">
        <f>H8</f>
        <v>39000</v>
      </c>
      <c r="V8" s="8" t="s">
        <v>65</v>
      </c>
      <c r="W8" s="31" t="s">
        <v>19</v>
      </c>
      <c r="X8" s="8">
        <v>2</v>
      </c>
      <c r="Y8" s="8" t="s">
        <v>10</v>
      </c>
      <c r="Z8" s="8">
        <f>(S8+U8)/2</f>
        <v>38050</v>
      </c>
      <c r="AA8" s="159" t="s">
        <v>182</v>
      </c>
      <c r="AB8" s="8" t="s">
        <v>8</v>
      </c>
    </row>
    <row r="9" spans="1:28" ht="15" customHeight="1" x14ac:dyDescent="0.25">
      <c r="A9" s="9"/>
      <c r="B9" s="9"/>
      <c r="C9" s="36" t="s">
        <v>52</v>
      </c>
      <c r="D9" s="37"/>
      <c r="E9" s="38"/>
      <c r="F9" s="45" t="s">
        <v>53</v>
      </c>
      <c r="G9" s="48">
        <v>8500</v>
      </c>
      <c r="H9" s="23">
        <v>10200</v>
      </c>
      <c r="M9" s="9"/>
      <c r="N9" s="8" t="s">
        <v>8</v>
      </c>
      <c r="O9" s="7"/>
      <c r="P9" s="142" t="s">
        <v>67</v>
      </c>
      <c r="Q9" s="8" t="s">
        <v>10</v>
      </c>
      <c r="R9" s="109" t="s">
        <v>64</v>
      </c>
      <c r="S9" s="8">
        <f>G9</f>
        <v>8500</v>
      </c>
      <c r="T9" s="8" t="s">
        <v>11</v>
      </c>
      <c r="U9" s="8">
        <f>H9</f>
        <v>10200</v>
      </c>
      <c r="V9" s="8" t="s">
        <v>65</v>
      </c>
      <c r="W9" s="31" t="s">
        <v>19</v>
      </c>
      <c r="X9" s="8">
        <v>2</v>
      </c>
      <c r="Y9" s="8" t="s">
        <v>10</v>
      </c>
      <c r="Z9" s="142">
        <f>(S9+U9)/2</f>
        <v>9350</v>
      </c>
      <c r="AA9" s="159" t="s">
        <v>182</v>
      </c>
      <c r="AB9" s="8" t="s">
        <v>8</v>
      </c>
    </row>
    <row r="10" spans="1:28" ht="15" customHeight="1" x14ac:dyDescent="0.25">
      <c r="A10" s="9"/>
      <c r="B10" s="9"/>
      <c r="C10" s="39" t="s">
        <v>104</v>
      </c>
      <c r="D10" s="40"/>
      <c r="E10" s="41"/>
      <c r="F10" s="46" t="s">
        <v>50</v>
      </c>
      <c r="G10" s="49">
        <v>21600</v>
      </c>
      <c r="H10" s="26">
        <v>23110</v>
      </c>
      <c r="M10" s="9"/>
      <c r="N10" s="8" t="s">
        <v>8</v>
      </c>
      <c r="P10" s="8" t="s">
        <v>69</v>
      </c>
      <c r="Q10" s="8" t="s">
        <v>10</v>
      </c>
      <c r="R10" s="109" t="s">
        <v>64</v>
      </c>
      <c r="S10" s="8">
        <f>G11</f>
        <v>3340</v>
      </c>
      <c r="T10" s="8" t="s">
        <v>11</v>
      </c>
      <c r="U10" s="8">
        <f>H11</f>
        <v>4180</v>
      </c>
      <c r="V10" s="8" t="s">
        <v>65</v>
      </c>
      <c r="W10" s="31" t="s">
        <v>19</v>
      </c>
      <c r="X10" s="8">
        <v>2</v>
      </c>
      <c r="Y10" s="8" t="s">
        <v>10</v>
      </c>
      <c r="Z10" s="8">
        <f>(S10+U10)/2</f>
        <v>3760</v>
      </c>
      <c r="AA10" s="159" t="s">
        <v>182</v>
      </c>
      <c r="AB10" s="8" t="s">
        <v>8</v>
      </c>
    </row>
    <row r="11" spans="1:28" ht="15" customHeight="1" x14ac:dyDescent="0.25">
      <c r="A11" s="9"/>
      <c r="B11" s="9"/>
      <c r="C11" s="36" t="s">
        <v>58</v>
      </c>
      <c r="D11" s="37"/>
      <c r="E11" s="38"/>
      <c r="F11" s="45" t="s">
        <v>59</v>
      </c>
      <c r="G11" s="48">
        <v>3340</v>
      </c>
      <c r="H11" s="23">
        <v>4180</v>
      </c>
      <c r="M11" s="9"/>
      <c r="N11" s="8" t="s">
        <v>8</v>
      </c>
      <c r="P11" s="8" t="s">
        <v>72</v>
      </c>
      <c r="Q11" s="8" t="s">
        <v>10</v>
      </c>
      <c r="R11" s="109" t="s">
        <v>64</v>
      </c>
      <c r="S11" s="8">
        <f>G7</f>
        <v>18000</v>
      </c>
      <c r="T11" s="8" t="s">
        <v>11</v>
      </c>
      <c r="U11" s="8">
        <f>H7</f>
        <v>21400</v>
      </c>
      <c r="V11" s="8" t="s">
        <v>65</v>
      </c>
      <c r="W11" s="31" t="s">
        <v>19</v>
      </c>
      <c r="X11" s="8">
        <v>2</v>
      </c>
      <c r="Y11" s="8" t="s">
        <v>10</v>
      </c>
      <c r="Z11" s="8">
        <f>(S11+U11)/2</f>
        <v>19700</v>
      </c>
      <c r="AA11" s="159" t="s">
        <v>182</v>
      </c>
      <c r="AB11" s="8" t="s">
        <v>8</v>
      </c>
    </row>
    <row r="12" spans="1:28" ht="15" customHeight="1" x14ac:dyDescent="0.25">
      <c r="A12" s="9"/>
      <c r="B12" s="9"/>
      <c r="C12" s="39" t="s">
        <v>61</v>
      </c>
      <c r="D12" s="40"/>
      <c r="E12" s="41"/>
      <c r="F12" s="46" t="s">
        <v>62</v>
      </c>
      <c r="G12" s="160">
        <v>1360</v>
      </c>
      <c r="H12" s="160">
        <v>1480</v>
      </c>
      <c r="M12" s="9"/>
      <c r="N12" s="8" t="s">
        <v>8</v>
      </c>
      <c r="P12" s="8" t="s">
        <v>75</v>
      </c>
      <c r="Q12" s="8" t="s">
        <v>10</v>
      </c>
      <c r="R12" s="109" t="s">
        <v>64</v>
      </c>
      <c r="S12" s="8">
        <f>G12</f>
        <v>1360</v>
      </c>
      <c r="T12" s="8" t="s">
        <v>11</v>
      </c>
      <c r="U12" s="8">
        <f>H12</f>
        <v>1480</v>
      </c>
      <c r="V12" s="8" t="s">
        <v>65</v>
      </c>
      <c r="W12" s="31" t="s">
        <v>19</v>
      </c>
      <c r="X12" s="8">
        <v>2</v>
      </c>
      <c r="Y12" s="8" t="s">
        <v>10</v>
      </c>
      <c r="Z12" s="8">
        <f>(S12+U12)/2</f>
        <v>1420</v>
      </c>
      <c r="AA12" s="161" t="s">
        <v>183</v>
      </c>
      <c r="AB12" s="8" t="s">
        <v>8</v>
      </c>
    </row>
    <row r="13" spans="1:28" ht="15" customHeight="1" x14ac:dyDescent="0.25">
      <c r="A13" s="9"/>
      <c r="B13" s="9"/>
      <c r="M13" s="9"/>
      <c r="N13" s="8" t="s">
        <v>8</v>
      </c>
      <c r="O13" s="73" t="s">
        <v>78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6" t="s">
        <v>184</v>
      </c>
      <c r="F14" s="162">
        <v>0.28999999999999998</v>
      </c>
      <c r="I14" s="7"/>
      <c r="J14" s="9"/>
      <c r="K14" s="9"/>
      <c r="L14" s="9"/>
      <c r="M14" s="9"/>
      <c r="N14" s="8" t="s">
        <v>8</v>
      </c>
      <c r="O14" s="7"/>
      <c r="P14" s="75" t="s">
        <v>48</v>
      </c>
      <c r="Q14" s="112" t="s">
        <v>10</v>
      </c>
      <c r="R14" s="76">
        <f>SUM(Z8:Z11)-Z12</f>
        <v>69440</v>
      </c>
      <c r="S14"/>
      <c r="T14" s="9"/>
      <c r="U14"/>
      <c r="V14"/>
      <c r="W14" s="7"/>
      <c r="X14" s="7"/>
      <c r="Y14" s="7"/>
      <c r="Z14" s="7"/>
      <c r="AA14" s="7"/>
      <c r="AB14" s="8" t="s">
        <v>8</v>
      </c>
    </row>
    <row r="15" spans="1:28" ht="15" customHeight="1" x14ac:dyDescent="0.25">
      <c r="H15" s="7"/>
      <c r="I15" s="7"/>
      <c r="M15" s="9"/>
      <c r="N15" s="8" t="s">
        <v>8</v>
      </c>
      <c r="AB15" s="8" t="s">
        <v>8</v>
      </c>
    </row>
    <row r="16" spans="1:28" ht="15" customHeight="1" x14ac:dyDescent="0.25">
      <c r="M16" s="9"/>
      <c r="N16" s="8" t="s">
        <v>8</v>
      </c>
      <c r="AB16" s="8" t="s">
        <v>8</v>
      </c>
    </row>
    <row r="17" spans="1:28" ht="15" customHeight="1" x14ac:dyDescent="0.25">
      <c r="A17" s="5" t="s">
        <v>82</v>
      </c>
      <c r="C17" s="58" t="s">
        <v>185</v>
      </c>
      <c r="M17" s="9"/>
      <c r="N17" s="8" t="s">
        <v>8</v>
      </c>
      <c r="O17" s="5" t="s">
        <v>186</v>
      </c>
      <c r="P17" s="103" t="s">
        <v>186</v>
      </c>
      <c r="Q17" s="104" t="s">
        <v>10</v>
      </c>
      <c r="R17" s="15" t="s">
        <v>187</v>
      </c>
      <c r="S17" s="15"/>
      <c r="T17" s="15"/>
      <c r="U17" s="15"/>
      <c r="V17" s="15"/>
      <c r="W17" s="19"/>
      <c r="AA17" s="7"/>
      <c r="AB17" s="8" t="s">
        <v>8</v>
      </c>
    </row>
    <row r="18" spans="1:28" ht="15" customHeight="1" x14ac:dyDescent="0.25">
      <c r="M18" s="9"/>
      <c r="N18" s="8" t="s">
        <v>8</v>
      </c>
      <c r="AA18" s="7"/>
      <c r="AB18" s="8" t="s">
        <v>8</v>
      </c>
    </row>
    <row r="19" spans="1:28" ht="15" customHeight="1" x14ac:dyDescent="0.25">
      <c r="A19" s="5"/>
      <c r="M19" s="9"/>
      <c r="N19" s="8" t="s">
        <v>8</v>
      </c>
      <c r="P19" s="6" t="s">
        <v>188</v>
      </c>
      <c r="AA19" s="7"/>
      <c r="AB19" s="8" t="s">
        <v>8</v>
      </c>
    </row>
    <row r="20" spans="1:28" ht="15" customHeight="1" x14ac:dyDescent="0.25">
      <c r="M20" s="9"/>
      <c r="N20" s="8" t="s">
        <v>8</v>
      </c>
      <c r="AA20" s="7"/>
      <c r="AB20" s="8" t="s">
        <v>8</v>
      </c>
    </row>
    <row r="21" spans="1:28" ht="15" customHeight="1" x14ac:dyDescent="0.25">
      <c r="M21" s="9"/>
      <c r="N21" s="8" t="s">
        <v>8</v>
      </c>
      <c r="Q21" s="163" t="s">
        <v>189</v>
      </c>
      <c r="R21" s="67"/>
      <c r="S21" s="104" t="s">
        <v>10</v>
      </c>
      <c r="T21" s="104" t="s">
        <v>140</v>
      </c>
      <c r="U21" s="104" t="s">
        <v>15</v>
      </c>
      <c r="V21" s="164" t="s">
        <v>190</v>
      </c>
      <c r="AA21" s="7"/>
      <c r="AB21" s="8" t="s">
        <v>8</v>
      </c>
    </row>
    <row r="22" spans="1:28" ht="15" customHeight="1" x14ac:dyDescent="0.25">
      <c r="M22" s="9"/>
      <c r="N22" s="8" t="s">
        <v>8</v>
      </c>
      <c r="AA22" s="7"/>
      <c r="AB22" s="8" t="s">
        <v>8</v>
      </c>
    </row>
    <row r="23" spans="1:28" ht="15" customHeight="1" x14ac:dyDescent="0.25">
      <c r="M23" s="9"/>
      <c r="N23" s="8" t="s">
        <v>8</v>
      </c>
      <c r="P23" s="6" t="s">
        <v>191</v>
      </c>
      <c r="S23" s="59">
        <f>F14</f>
        <v>0.28999999999999998</v>
      </c>
      <c r="AA23" s="7"/>
      <c r="AB23" s="8" t="s">
        <v>8</v>
      </c>
    </row>
    <row r="24" spans="1:28" ht="15" customHeight="1" x14ac:dyDescent="0.25">
      <c r="M24" s="9"/>
      <c r="N24" s="8" t="s">
        <v>8</v>
      </c>
      <c r="AA24" s="7"/>
      <c r="AB24" s="8" t="s">
        <v>8</v>
      </c>
    </row>
    <row r="25" spans="1:28" ht="15" customHeight="1" x14ac:dyDescent="0.25">
      <c r="M25" s="9"/>
      <c r="N25" s="8" t="s">
        <v>8</v>
      </c>
      <c r="O25" s="57"/>
      <c r="P25" s="6" t="s">
        <v>192</v>
      </c>
      <c r="AA25" s="7"/>
      <c r="AB25" s="8" t="s">
        <v>8</v>
      </c>
    </row>
    <row r="26" spans="1:28" ht="15" customHeight="1" x14ac:dyDescent="0.25">
      <c r="M26" s="9"/>
      <c r="N26" s="8" t="s">
        <v>8</v>
      </c>
      <c r="Q26" s="165" t="s">
        <v>189</v>
      </c>
      <c r="R26" s="143"/>
      <c r="S26" s="21" t="s">
        <v>10</v>
      </c>
      <c r="T26" s="59">
        <f>S23</f>
        <v>0.28999999999999998</v>
      </c>
      <c r="U26" s="21" t="s">
        <v>15</v>
      </c>
      <c r="V26" s="142">
        <f>Z9</f>
        <v>9350</v>
      </c>
      <c r="W26" s="21" t="s">
        <v>10</v>
      </c>
      <c r="X26" s="80">
        <f>ROUND(T26*V26,0)</f>
        <v>2712</v>
      </c>
      <c r="AA26" s="7"/>
      <c r="AB26" s="8" t="s">
        <v>8</v>
      </c>
    </row>
    <row r="27" spans="1:28" ht="15" customHeight="1" x14ac:dyDescent="0.25">
      <c r="M27" s="9"/>
      <c r="N27" s="8" t="s">
        <v>8</v>
      </c>
      <c r="AA27" s="7"/>
      <c r="AB27" s="8" t="s">
        <v>8</v>
      </c>
    </row>
    <row r="28" spans="1:28" ht="15" customHeight="1" x14ac:dyDescent="0.25">
      <c r="M28" s="9"/>
      <c r="N28" s="8" t="s">
        <v>8</v>
      </c>
      <c r="O28" s="57" t="s">
        <v>81</v>
      </c>
      <c r="AB28" s="8" t="s">
        <v>8</v>
      </c>
    </row>
    <row r="29" spans="1:28" ht="15" customHeight="1" x14ac:dyDescent="0.25">
      <c r="M29" s="9"/>
      <c r="N29" s="8" t="s">
        <v>8</v>
      </c>
      <c r="P29" s="75" t="s">
        <v>186</v>
      </c>
      <c r="Q29" s="112" t="s">
        <v>10</v>
      </c>
      <c r="R29" s="76">
        <f>SUM(Z8:Z10)-Z12-X26</f>
        <v>47028</v>
      </c>
      <c r="AA29" s="7"/>
      <c r="AB29" s="8" t="s">
        <v>8</v>
      </c>
    </row>
    <row r="30" spans="1:28" ht="15" customHeight="1" x14ac:dyDescent="0.25">
      <c r="M30" s="9"/>
      <c r="N30" s="8" t="s">
        <v>8</v>
      </c>
      <c r="AA30" s="7"/>
      <c r="AB30" s="8" t="s">
        <v>8</v>
      </c>
    </row>
    <row r="31" spans="1:28" ht="15" customHeight="1" x14ac:dyDescent="0.25">
      <c r="M31" s="9"/>
      <c r="N31" s="8" t="s">
        <v>8</v>
      </c>
      <c r="AA31" s="7"/>
      <c r="AB31" s="8" t="s">
        <v>8</v>
      </c>
    </row>
    <row r="32" spans="1:28" ht="15" customHeight="1" x14ac:dyDescent="0.25">
      <c r="M32" s="17"/>
      <c r="N32" s="8" t="s">
        <v>8</v>
      </c>
      <c r="O32" s="5" t="s">
        <v>193</v>
      </c>
      <c r="P32" s="6" t="s">
        <v>194</v>
      </c>
      <c r="AA32" s="7"/>
      <c r="AB32" s="8" t="s">
        <v>8</v>
      </c>
    </row>
    <row r="33" spans="1:28" ht="15" customHeight="1" x14ac:dyDescent="0.25">
      <c r="M33" s="17"/>
      <c r="N33" s="8" t="s">
        <v>8</v>
      </c>
      <c r="AA33" s="7"/>
      <c r="AB33" s="8" t="s">
        <v>8</v>
      </c>
    </row>
    <row r="34" spans="1:28" ht="15" customHeight="1" x14ac:dyDescent="0.25">
      <c r="M34" s="17"/>
      <c r="N34" s="8" t="s">
        <v>8</v>
      </c>
      <c r="P34" s="103" t="s">
        <v>140</v>
      </c>
      <c r="Q34" s="104" t="s">
        <v>10</v>
      </c>
      <c r="R34" s="15" t="s">
        <v>195</v>
      </c>
      <c r="S34" s="15"/>
      <c r="T34" s="15"/>
      <c r="U34" s="19"/>
      <c r="AA34" s="7"/>
      <c r="AB34" s="8" t="s">
        <v>8</v>
      </c>
    </row>
    <row r="35" spans="1:28" ht="15" customHeight="1" x14ac:dyDescent="0.25">
      <c r="M35" s="17"/>
      <c r="N35" s="8" t="s">
        <v>8</v>
      </c>
      <c r="AB35" s="8" t="s">
        <v>8</v>
      </c>
    </row>
    <row r="36" spans="1:28" ht="15" customHeight="1" x14ac:dyDescent="0.25">
      <c r="M36" s="17"/>
      <c r="N36" s="8" t="s">
        <v>8</v>
      </c>
      <c r="AA36" s="7"/>
      <c r="AB36" s="8" t="s">
        <v>8</v>
      </c>
    </row>
    <row r="37" spans="1:28" ht="15" customHeight="1" x14ac:dyDescent="0.25">
      <c r="M37" s="17"/>
      <c r="N37" s="8" t="s">
        <v>8</v>
      </c>
      <c r="AA37" s="7"/>
      <c r="AB37" s="8" t="s">
        <v>8</v>
      </c>
    </row>
    <row r="38" spans="1:28" ht="15" customHeight="1" x14ac:dyDescent="0.25">
      <c r="M38" s="17"/>
      <c r="N38" s="8" t="s">
        <v>8</v>
      </c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AB39" s="8" t="s">
        <v>8</v>
      </c>
    </row>
    <row r="40" spans="1:28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7"/>
      <c r="K40" s="17"/>
      <c r="L40" s="17"/>
      <c r="M40" s="17"/>
      <c r="N40" s="8" t="s">
        <v>8</v>
      </c>
      <c r="AB40" s="8" t="s">
        <v>8</v>
      </c>
    </row>
    <row r="41" spans="1:28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7"/>
      <c r="K41" s="17"/>
      <c r="L41" s="17"/>
      <c r="M41" s="17"/>
      <c r="N41" s="8" t="s">
        <v>8</v>
      </c>
      <c r="AB41" s="8" t="s">
        <v>8</v>
      </c>
    </row>
    <row r="42" spans="1:28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7"/>
      <c r="K42" s="17"/>
      <c r="L42" s="17"/>
      <c r="M42" s="17"/>
      <c r="N42" s="8" t="s">
        <v>8</v>
      </c>
      <c r="AB42" s="8" t="s">
        <v>8</v>
      </c>
    </row>
    <row r="43" spans="1:28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7"/>
      <c r="K43" s="17"/>
      <c r="L43" s="17"/>
      <c r="M43" s="17"/>
      <c r="N43" s="8" t="s">
        <v>8</v>
      </c>
      <c r="AB43" s="8" t="s">
        <v>8</v>
      </c>
    </row>
    <row r="44" spans="1:28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7"/>
      <c r="K44" s="17"/>
      <c r="L44" s="17"/>
      <c r="M44" s="17"/>
      <c r="N44" s="8" t="s">
        <v>8</v>
      </c>
      <c r="AB44" s="8" t="s">
        <v>8</v>
      </c>
    </row>
    <row r="45" spans="1:28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7"/>
      <c r="K45" s="17"/>
      <c r="L45" s="17"/>
      <c r="M45" s="17"/>
      <c r="N45" s="8" t="s">
        <v>8</v>
      </c>
      <c r="AB45" s="8" t="s">
        <v>8</v>
      </c>
    </row>
    <row r="46" spans="1:28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7"/>
      <c r="K46" s="17"/>
      <c r="L46" s="17"/>
      <c r="M46" s="17"/>
      <c r="N46" s="8" t="s">
        <v>8</v>
      </c>
      <c r="AB46" s="8" t="s">
        <v>8</v>
      </c>
    </row>
    <row r="47" spans="1:28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7"/>
      <c r="K47" s="17"/>
      <c r="L47" s="17"/>
      <c r="M47" s="17"/>
      <c r="N47" s="8" t="s">
        <v>8</v>
      </c>
      <c r="AB47" s="8" t="s">
        <v>8</v>
      </c>
    </row>
    <row r="48" spans="1:28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7"/>
      <c r="K48" s="17"/>
      <c r="L48" s="17"/>
      <c r="M48" s="17"/>
      <c r="N48" s="8" t="s">
        <v>8</v>
      </c>
      <c r="AB48" s="8" t="s">
        <v>8</v>
      </c>
    </row>
    <row r="49" spans="1:50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7"/>
      <c r="K49" s="17"/>
      <c r="L49" s="17"/>
      <c r="M49" s="17"/>
      <c r="N49" s="8" t="s">
        <v>8</v>
      </c>
      <c r="AB49" s="8" t="s">
        <v>8</v>
      </c>
    </row>
    <row r="50" spans="1:50" ht="15" customHeight="1" x14ac:dyDescent="0.25">
      <c r="N50" s="8" t="s">
        <v>8</v>
      </c>
      <c r="AA50" s="7"/>
      <c r="AB50" s="8" t="s">
        <v>8</v>
      </c>
    </row>
    <row r="51" spans="1:50" ht="15" customHeight="1" x14ac:dyDescent="0.25">
      <c r="N51" s="8" t="s">
        <v>8</v>
      </c>
      <c r="AA51" s="7"/>
      <c r="AB51" s="8" t="s">
        <v>8</v>
      </c>
    </row>
    <row r="52" spans="1:50" ht="15" customHeight="1" x14ac:dyDescent="0.25">
      <c r="N52" s="8" t="s">
        <v>8</v>
      </c>
      <c r="AA52" s="7"/>
      <c r="AB52" s="8" t="s">
        <v>8</v>
      </c>
    </row>
    <row r="53" spans="1:50" ht="15" customHeight="1" x14ac:dyDescent="0.25">
      <c r="N53" s="8" t="s">
        <v>8</v>
      </c>
      <c r="AA53" s="7"/>
      <c r="AB53" s="8" t="s">
        <v>8</v>
      </c>
    </row>
    <row r="54" spans="1:50" ht="15" customHeight="1" x14ac:dyDescent="0.25">
      <c r="N54" s="8" t="s">
        <v>8</v>
      </c>
      <c r="AA54" s="7"/>
      <c r="AB54" s="8" t="s">
        <v>8</v>
      </c>
    </row>
    <row r="55" spans="1:50" ht="15" customHeight="1" x14ac:dyDescent="0.25">
      <c r="N55" s="8" t="s">
        <v>8</v>
      </c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C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55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AB1" s="21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ht="15" customHeight="1" x14ac:dyDescent="0.25">
      <c r="A2" s="5" t="s">
        <v>4</v>
      </c>
      <c r="C2" s="6" t="s">
        <v>196</v>
      </c>
      <c r="N2" s="21" t="s">
        <v>8</v>
      </c>
      <c r="O2" s="96" t="s">
        <v>39</v>
      </c>
      <c r="P2" s="97" t="s">
        <v>10</v>
      </c>
      <c r="Q2" s="98" t="s">
        <v>40</v>
      </c>
      <c r="R2" s="98"/>
      <c r="S2" s="98"/>
      <c r="T2" s="98"/>
      <c r="U2" s="98"/>
      <c r="V2" s="99"/>
      <c r="AB2" s="21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5" customHeight="1" x14ac:dyDescent="0.25">
      <c r="A3" s="5" t="s">
        <v>5</v>
      </c>
      <c r="C3" s="6" t="s">
        <v>32</v>
      </c>
      <c r="N3" s="21" t="s">
        <v>8</v>
      </c>
      <c r="AB3" s="21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</row>
    <row r="4" spans="1:55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21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5" ht="15" customHeight="1" x14ac:dyDescent="0.25">
      <c r="A5" s="18" t="s">
        <v>6</v>
      </c>
      <c r="C5" s="166"/>
      <c r="D5" s="167"/>
      <c r="E5" s="167"/>
      <c r="F5" s="167"/>
      <c r="G5" s="168"/>
      <c r="H5" s="169" t="s">
        <v>44</v>
      </c>
      <c r="I5" s="170" t="s">
        <v>45</v>
      </c>
      <c r="K5" s="9"/>
      <c r="L5" s="7"/>
      <c r="M5" s="7"/>
      <c r="N5" s="8" t="s">
        <v>8</v>
      </c>
      <c r="O5" s="18" t="s">
        <v>91</v>
      </c>
      <c r="P5" s="9" t="s">
        <v>197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21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5" ht="15" customHeight="1" x14ac:dyDescent="0.25">
      <c r="A6" s="22"/>
      <c r="C6" s="166" t="s">
        <v>198</v>
      </c>
      <c r="D6" s="167"/>
      <c r="E6" s="167"/>
      <c r="F6" s="167"/>
      <c r="G6" s="168" t="s">
        <v>199</v>
      </c>
      <c r="H6" s="171">
        <v>2100</v>
      </c>
      <c r="I6" s="123">
        <v>2400</v>
      </c>
      <c r="K6" s="9"/>
      <c r="L6" s="7"/>
      <c r="M6" s="7"/>
      <c r="N6" s="8" t="s">
        <v>8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21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</row>
    <row r="7" spans="1:55" ht="15" customHeight="1" x14ac:dyDescent="0.25">
      <c r="C7" s="84" t="s">
        <v>200</v>
      </c>
      <c r="D7" s="24"/>
      <c r="E7" s="24"/>
      <c r="F7" s="24"/>
      <c r="G7" s="172" t="s">
        <v>201</v>
      </c>
      <c r="H7" s="173">
        <v>12900</v>
      </c>
      <c r="I7" s="23">
        <v>21200</v>
      </c>
      <c r="K7" s="9"/>
      <c r="L7" s="7"/>
      <c r="M7" s="7"/>
      <c r="N7" s="8" t="s">
        <v>8</v>
      </c>
      <c r="O7" s="9"/>
      <c r="P7" s="9" t="s">
        <v>202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1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1:55" ht="15" customHeight="1" x14ac:dyDescent="0.25">
      <c r="A8" s="18"/>
      <c r="B8" s="9"/>
      <c r="C8" s="84" t="s">
        <v>203</v>
      </c>
      <c r="D8" s="24"/>
      <c r="E8" s="24"/>
      <c r="F8" s="24"/>
      <c r="G8" s="172" t="s">
        <v>16</v>
      </c>
      <c r="H8" s="173">
        <v>130400</v>
      </c>
      <c r="I8" s="23">
        <v>179100</v>
      </c>
      <c r="J8" s="9"/>
      <c r="K8" s="9"/>
      <c r="L8" s="7"/>
      <c r="M8" s="7"/>
      <c r="N8" s="8" t="s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21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ht="15" customHeight="1" x14ac:dyDescent="0.35">
      <c r="A9" s="9"/>
      <c r="B9" s="9"/>
      <c r="C9" s="85" t="s">
        <v>204</v>
      </c>
      <c r="D9" s="25"/>
      <c r="E9" s="25"/>
      <c r="F9" s="25"/>
      <c r="G9" s="174" t="s">
        <v>128</v>
      </c>
      <c r="H9" s="175">
        <v>9600</v>
      </c>
      <c r="I9" s="26">
        <v>11900</v>
      </c>
      <c r="J9" s="9"/>
      <c r="K9" s="9"/>
      <c r="L9" s="7"/>
      <c r="M9" s="7"/>
      <c r="N9" s="8" t="s">
        <v>8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1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ht="15" customHeight="1" x14ac:dyDescent="0.25">
      <c r="A10" s="9"/>
      <c r="B10" s="24"/>
      <c r="C10" s="9"/>
      <c r="D10" s="9"/>
      <c r="E10" s="9"/>
      <c r="F10" s="9"/>
      <c r="G10" s="9"/>
      <c r="H10" s="9"/>
      <c r="I10" s="7"/>
      <c r="J10" s="9"/>
      <c r="K10" s="9"/>
      <c r="L10" s="7"/>
      <c r="M10" s="7"/>
      <c r="N10" s="8" t="s">
        <v>8</v>
      </c>
      <c r="O10" s="9"/>
      <c r="P10" s="82" t="s">
        <v>182</v>
      </c>
      <c r="Q10" s="29" t="s">
        <v>205</v>
      </c>
      <c r="R10" s="29"/>
      <c r="S10" s="29"/>
      <c r="T10" s="29">
        <f>I18</f>
        <v>72200</v>
      </c>
      <c r="U10" s="9"/>
      <c r="V10" s="9"/>
      <c r="W10" s="9"/>
      <c r="X10" s="9"/>
      <c r="Y10" s="9"/>
      <c r="Z10" s="9"/>
      <c r="AA10" s="9"/>
      <c r="AB10" s="21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ht="15" customHeight="1" x14ac:dyDescent="0.25">
      <c r="A11" s="9"/>
      <c r="B11" s="24"/>
      <c r="C11" s="166"/>
      <c r="D11" s="167"/>
      <c r="E11" s="167"/>
      <c r="F11" s="176"/>
      <c r="G11" s="177"/>
      <c r="H11" s="178" t="s">
        <v>206</v>
      </c>
      <c r="I11" s="30"/>
      <c r="J11" s="179" t="s">
        <v>207</v>
      </c>
      <c r="K11" s="180"/>
      <c r="L11" s="7"/>
      <c r="M11" s="7"/>
      <c r="N11" s="8" t="s">
        <v>8</v>
      </c>
      <c r="O11" s="9"/>
      <c r="P11" s="181" t="s">
        <v>183</v>
      </c>
      <c r="Q11" s="9" t="s">
        <v>208</v>
      </c>
      <c r="R11" s="9"/>
      <c r="S11" s="9"/>
      <c r="T11" s="182" t="s">
        <v>209</v>
      </c>
      <c r="U11" s="9"/>
      <c r="V11" s="9"/>
      <c r="W11" s="9"/>
      <c r="X11" s="9"/>
      <c r="Y11" s="9"/>
      <c r="Z11" s="9"/>
      <c r="AA11" s="9"/>
      <c r="AB11" s="21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ht="15" customHeight="1" x14ac:dyDescent="0.25">
      <c r="A12" s="9"/>
      <c r="B12" s="9"/>
      <c r="C12" s="85"/>
      <c r="D12" s="25"/>
      <c r="E12" s="25"/>
      <c r="F12" s="43"/>
      <c r="G12" s="183"/>
      <c r="H12" s="184" t="s">
        <v>44</v>
      </c>
      <c r="I12" s="185" t="s">
        <v>45</v>
      </c>
      <c r="J12" s="186" t="s">
        <v>44</v>
      </c>
      <c r="K12" s="185" t="s">
        <v>45</v>
      </c>
      <c r="L12" s="7"/>
      <c r="M12" s="7"/>
      <c r="N12" s="8" t="s">
        <v>8</v>
      </c>
      <c r="O12" s="9"/>
      <c r="P12" s="181" t="s">
        <v>20</v>
      </c>
      <c r="Q12" s="9" t="s">
        <v>210</v>
      </c>
      <c r="R12" s="9"/>
      <c r="S12" s="9"/>
      <c r="T12" s="9">
        <f>I22</f>
        <v>48500</v>
      </c>
      <c r="U12" s="9"/>
      <c r="V12" s="9"/>
      <c r="W12" s="9"/>
      <c r="X12" s="9"/>
      <c r="Y12" s="9"/>
      <c r="Z12" s="9"/>
      <c r="AA12" s="9"/>
      <c r="AB12" s="21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ht="15" customHeight="1" x14ac:dyDescent="0.25">
      <c r="A13" s="9"/>
      <c r="B13" s="9"/>
      <c r="C13" s="187" t="s">
        <v>211</v>
      </c>
      <c r="D13" s="188"/>
      <c r="E13" s="188"/>
      <c r="F13" s="189"/>
      <c r="G13" s="168" t="s">
        <v>14</v>
      </c>
      <c r="H13" s="190">
        <v>13100</v>
      </c>
      <c r="I13" s="51">
        <v>16000</v>
      </c>
      <c r="J13" s="191">
        <v>24300</v>
      </c>
      <c r="K13" s="51">
        <v>28600</v>
      </c>
      <c r="L13" s="7"/>
      <c r="M13" s="7"/>
      <c r="N13" s="8" t="s">
        <v>8</v>
      </c>
      <c r="O13" s="9"/>
      <c r="P13" s="181" t="s">
        <v>20</v>
      </c>
      <c r="Q13" s="9" t="s">
        <v>212</v>
      </c>
      <c r="R13" s="9"/>
      <c r="S13" s="9"/>
      <c r="T13" s="182" t="s">
        <v>209</v>
      </c>
      <c r="U13" s="9"/>
      <c r="V13" s="9"/>
      <c r="W13" s="9"/>
      <c r="X13" s="9"/>
      <c r="Y13" s="9"/>
      <c r="Z13" s="9"/>
      <c r="AA13" s="9"/>
      <c r="AB13" s="21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5" customHeight="1" x14ac:dyDescent="0.25">
      <c r="A14" s="9"/>
      <c r="B14" s="9"/>
      <c r="C14" s="192" t="s">
        <v>213</v>
      </c>
      <c r="D14" s="193"/>
      <c r="E14" s="193"/>
      <c r="F14" s="194"/>
      <c r="G14" s="172" t="s">
        <v>74</v>
      </c>
      <c r="H14" s="195">
        <v>1200</v>
      </c>
      <c r="I14" s="48">
        <v>1200</v>
      </c>
      <c r="J14" s="64">
        <v>3000</v>
      </c>
      <c r="K14" s="48">
        <v>2300</v>
      </c>
      <c r="L14" s="7"/>
      <c r="M14" s="7"/>
      <c r="N14" s="8" t="s">
        <v>8</v>
      </c>
      <c r="O14" s="9"/>
      <c r="P14" s="181" t="s">
        <v>20</v>
      </c>
      <c r="Q14" s="9" t="s">
        <v>214</v>
      </c>
      <c r="R14" s="9"/>
      <c r="S14" s="9"/>
      <c r="T14" s="182" t="s">
        <v>209</v>
      </c>
      <c r="U14" s="9"/>
      <c r="V14" s="9"/>
      <c r="W14" s="9"/>
      <c r="X14" s="9"/>
      <c r="Y14" s="9"/>
      <c r="Z14" s="9"/>
      <c r="AA14" s="9"/>
      <c r="AB14" s="21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ht="15" customHeight="1" x14ac:dyDescent="0.25">
      <c r="C15" s="192" t="s">
        <v>215</v>
      </c>
      <c r="D15" s="193"/>
      <c r="E15" s="193"/>
      <c r="F15" s="194"/>
      <c r="G15" s="172" t="s">
        <v>216</v>
      </c>
      <c r="H15" s="195">
        <v>2800</v>
      </c>
      <c r="I15" s="48">
        <v>3700</v>
      </c>
      <c r="J15" s="64">
        <v>6500</v>
      </c>
      <c r="K15" s="48">
        <v>7600</v>
      </c>
      <c r="L15" s="7"/>
      <c r="M15" s="7"/>
      <c r="N15" s="8" t="s">
        <v>8</v>
      </c>
      <c r="O15" s="9"/>
      <c r="P15" s="181" t="s">
        <v>20</v>
      </c>
      <c r="Q15" s="9" t="s">
        <v>14</v>
      </c>
      <c r="R15" s="9"/>
      <c r="S15" s="9"/>
      <c r="T15" s="9">
        <f>I13</f>
        <v>16000</v>
      </c>
      <c r="U15" s="9"/>
      <c r="V15" s="9"/>
      <c r="W15" s="9"/>
      <c r="X15" s="9"/>
      <c r="Y15" s="9"/>
      <c r="Z15" s="9"/>
      <c r="AA15" s="9"/>
      <c r="AB15" s="21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15" customHeight="1" x14ac:dyDescent="0.25">
      <c r="C16" s="196" t="s">
        <v>217</v>
      </c>
      <c r="D16" s="52"/>
      <c r="E16" s="52"/>
      <c r="F16" s="197"/>
      <c r="G16" s="174" t="s">
        <v>218</v>
      </c>
      <c r="H16" s="70">
        <v>4600</v>
      </c>
      <c r="I16" s="49">
        <v>5900</v>
      </c>
      <c r="J16" s="65">
        <v>11300</v>
      </c>
      <c r="K16" s="49">
        <v>11000</v>
      </c>
      <c r="L16" s="7"/>
      <c r="M16" s="7"/>
      <c r="N16" s="8" t="s">
        <v>8</v>
      </c>
      <c r="O16" s="9"/>
      <c r="P16" s="181" t="s">
        <v>20</v>
      </c>
      <c r="Q16" s="9" t="s">
        <v>74</v>
      </c>
      <c r="R16" s="9"/>
      <c r="S16" s="9"/>
      <c r="T16" s="9">
        <f>I14</f>
        <v>1200</v>
      </c>
      <c r="U16" s="9"/>
      <c r="V16" s="9"/>
      <c r="W16" s="9"/>
      <c r="X16" s="9"/>
      <c r="Y16" s="9"/>
      <c r="Z16" s="9"/>
      <c r="AA16" s="9"/>
      <c r="AB16" s="21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ht="15" customHeight="1" x14ac:dyDescent="0.25">
      <c r="C17" s="84" t="s">
        <v>219</v>
      </c>
      <c r="D17" s="24"/>
      <c r="E17" s="24"/>
      <c r="F17" s="42"/>
      <c r="G17" s="172" t="s">
        <v>220</v>
      </c>
      <c r="H17" s="195">
        <v>76400</v>
      </c>
      <c r="I17" s="48">
        <v>70000</v>
      </c>
      <c r="J17" s="64">
        <v>125400</v>
      </c>
      <c r="K17" s="48">
        <v>119600</v>
      </c>
      <c r="L17" s="7"/>
      <c r="M17" s="7"/>
      <c r="N17" s="8" t="s">
        <v>8</v>
      </c>
      <c r="O17" s="9"/>
      <c r="P17" s="181" t="s">
        <v>20</v>
      </c>
      <c r="Q17" s="9" t="s">
        <v>216</v>
      </c>
      <c r="R17" s="9"/>
      <c r="S17" s="9"/>
      <c r="T17" s="9">
        <f>I15</f>
        <v>3700</v>
      </c>
      <c r="U17" s="9"/>
      <c r="V17" s="9"/>
      <c r="W17" s="9"/>
      <c r="X17" s="9"/>
      <c r="Y17" s="9"/>
      <c r="Z17" s="9"/>
      <c r="AA17" s="9"/>
      <c r="AB17" s="21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ht="15" customHeight="1" x14ac:dyDescent="0.25">
      <c r="C18" s="198" t="s">
        <v>205</v>
      </c>
      <c r="D18" s="199"/>
      <c r="E18" s="199"/>
      <c r="F18" s="200"/>
      <c r="G18" s="172" t="s">
        <v>221</v>
      </c>
      <c r="H18" s="195">
        <v>54100</v>
      </c>
      <c r="I18" s="200">
        <v>72200</v>
      </c>
      <c r="J18" s="64">
        <v>143400</v>
      </c>
      <c r="K18" s="200">
        <v>128800</v>
      </c>
      <c r="L18" s="7"/>
      <c r="M18" s="7"/>
      <c r="N18" s="8" t="s">
        <v>8</v>
      </c>
      <c r="O18" s="9"/>
      <c r="P18" s="181" t="s">
        <v>20</v>
      </c>
      <c r="Q18" s="9" t="s">
        <v>218</v>
      </c>
      <c r="R18" s="9"/>
      <c r="S18" s="9"/>
      <c r="T18" s="9">
        <f>I16</f>
        <v>5900</v>
      </c>
      <c r="U18" s="9"/>
      <c r="V18" s="9"/>
      <c r="W18" s="9"/>
      <c r="X18" s="9"/>
      <c r="Y18" s="9"/>
      <c r="Z18" s="9"/>
      <c r="AA18" s="9"/>
      <c r="AB18" s="21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ht="15" customHeight="1" x14ac:dyDescent="0.25">
      <c r="A19" s="5"/>
      <c r="B19" s="21"/>
      <c r="C19" s="84" t="s">
        <v>222</v>
      </c>
      <c r="D19" s="24"/>
      <c r="E19" s="24"/>
      <c r="F19" s="42"/>
      <c r="G19" s="172" t="s">
        <v>55</v>
      </c>
      <c r="H19" s="195">
        <v>28600</v>
      </c>
      <c r="I19" s="48">
        <v>23500</v>
      </c>
      <c r="J19" s="64">
        <v>49000</v>
      </c>
      <c r="K19" s="48">
        <v>54000</v>
      </c>
      <c r="L19" s="7"/>
      <c r="M19" s="7"/>
      <c r="N19" s="8" t="s">
        <v>8</v>
      </c>
      <c r="O19" s="9"/>
      <c r="P19" s="82" t="s">
        <v>182</v>
      </c>
      <c r="Q19" s="29" t="s">
        <v>223</v>
      </c>
      <c r="R19" s="29"/>
      <c r="S19" s="29"/>
      <c r="T19" s="29">
        <f>I23-I24</f>
        <v>1000</v>
      </c>
      <c r="U19" s="16" t="s">
        <v>10</v>
      </c>
      <c r="V19" s="16">
        <f>I23</f>
        <v>1700</v>
      </c>
      <c r="W19" s="16" t="s">
        <v>20</v>
      </c>
      <c r="X19" s="16">
        <f>I24</f>
        <v>700</v>
      </c>
      <c r="Y19" s="9"/>
      <c r="Z19" s="9"/>
      <c r="AA19" s="9"/>
      <c r="AB19" s="21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ht="15" customHeight="1" x14ac:dyDescent="0.25">
      <c r="C20" s="93" t="s">
        <v>224</v>
      </c>
      <c r="D20" s="37"/>
      <c r="E20" s="37"/>
      <c r="F20" s="38"/>
      <c r="G20" s="201" t="s">
        <v>53</v>
      </c>
      <c r="H20" s="68">
        <v>28700</v>
      </c>
      <c r="I20" s="48">
        <v>28900</v>
      </c>
      <c r="J20" s="64">
        <v>57200</v>
      </c>
      <c r="K20" s="48">
        <v>53400</v>
      </c>
      <c r="L20" s="7"/>
      <c r="M20" s="7"/>
      <c r="N20" s="8" t="s">
        <v>8</v>
      </c>
      <c r="O20" s="9"/>
      <c r="P20" s="9"/>
      <c r="Q20" s="9"/>
      <c r="R20" s="9"/>
      <c r="S20" s="9"/>
      <c r="T20" s="202">
        <f>T10-SUM(T11:T18)+T19</f>
        <v>-2100</v>
      </c>
      <c r="U20" s="72" t="s">
        <v>225</v>
      </c>
      <c r="V20" s="9"/>
      <c r="W20" s="9"/>
      <c r="X20" s="9"/>
      <c r="Y20" s="9"/>
      <c r="Z20" s="9"/>
      <c r="AA20" s="9"/>
      <c r="AB20" s="21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ht="15" customHeight="1" x14ac:dyDescent="0.25">
      <c r="B21" s="21"/>
      <c r="C21" s="93" t="s">
        <v>61</v>
      </c>
      <c r="D21" s="37"/>
      <c r="E21" s="37"/>
      <c r="F21" s="38"/>
      <c r="G21" s="201" t="s">
        <v>62</v>
      </c>
      <c r="H21" s="68">
        <v>6100</v>
      </c>
      <c r="I21" s="48">
        <v>7000</v>
      </c>
      <c r="J21" s="64">
        <v>14800</v>
      </c>
      <c r="K21" s="48">
        <v>14500</v>
      </c>
      <c r="L21" s="7"/>
      <c r="M21" s="7"/>
      <c r="N21" s="8" t="s">
        <v>8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21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ht="15" customHeight="1" x14ac:dyDescent="0.25">
      <c r="C22" s="203" t="s">
        <v>226</v>
      </c>
      <c r="D22" s="60"/>
      <c r="E22" s="60"/>
      <c r="F22" s="204"/>
      <c r="G22" s="78" t="s">
        <v>227</v>
      </c>
      <c r="H22" s="205">
        <v>48000</v>
      </c>
      <c r="I22" s="90">
        <v>48500</v>
      </c>
      <c r="J22" s="89">
        <v>86300</v>
      </c>
      <c r="K22" s="90">
        <v>96000</v>
      </c>
      <c r="L22" s="7"/>
      <c r="M22" s="7"/>
      <c r="N22" s="8" t="s">
        <v>8</v>
      </c>
      <c r="O22" s="18" t="s">
        <v>109</v>
      </c>
      <c r="P22" s="9" t="s">
        <v>228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21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ht="15" customHeight="1" x14ac:dyDescent="0.25">
      <c r="C23" s="93" t="s">
        <v>229</v>
      </c>
      <c r="D23" s="37"/>
      <c r="E23" s="37"/>
      <c r="F23" s="38"/>
      <c r="G23" s="201" t="s">
        <v>230</v>
      </c>
      <c r="H23" s="68">
        <v>2400</v>
      </c>
      <c r="I23" s="48">
        <v>1700</v>
      </c>
      <c r="J23" s="64">
        <v>4000</v>
      </c>
      <c r="K23" s="48">
        <v>4800</v>
      </c>
      <c r="L23" s="7"/>
      <c r="M23" s="7"/>
      <c r="N23" s="8" t="s">
        <v>8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21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ht="15" customHeight="1" x14ac:dyDescent="0.25">
      <c r="C24" s="71" t="s">
        <v>231</v>
      </c>
      <c r="D24" s="40"/>
      <c r="E24" s="40"/>
      <c r="F24" s="41"/>
      <c r="G24" s="206" t="s">
        <v>232</v>
      </c>
      <c r="H24" s="69">
        <v>600</v>
      </c>
      <c r="I24" s="49">
        <v>700</v>
      </c>
      <c r="J24" s="65">
        <v>1100</v>
      </c>
      <c r="K24" s="49">
        <v>1500</v>
      </c>
      <c r="L24" s="7"/>
      <c r="M24" s="7"/>
      <c r="N24" s="8" t="s">
        <v>8</v>
      </c>
      <c r="O24" s="9"/>
      <c r="P24" s="16" t="s">
        <v>10</v>
      </c>
      <c r="Q24" s="16">
        <f>T20</f>
        <v>-2100</v>
      </c>
      <c r="R24" s="16" t="s">
        <v>11</v>
      </c>
      <c r="S24" s="16">
        <f>I9</f>
        <v>11900</v>
      </c>
      <c r="T24" s="9"/>
      <c r="U24" s="9"/>
      <c r="V24" s="9"/>
      <c r="W24" s="9"/>
      <c r="X24" s="9"/>
      <c r="Y24" s="9"/>
      <c r="Z24" s="9"/>
      <c r="AA24" s="9"/>
      <c r="AB24" s="21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ht="15" customHeight="1" x14ac:dyDescent="0.25">
      <c r="K25" s="9"/>
      <c r="L25" s="7"/>
      <c r="M25" s="7"/>
      <c r="N25" s="8" t="s">
        <v>8</v>
      </c>
      <c r="O25" s="9"/>
      <c r="P25" s="16" t="s">
        <v>10</v>
      </c>
      <c r="Q25" s="207">
        <f>Q24+S24</f>
        <v>9800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21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ht="15" customHeight="1" x14ac:dyDescent="0.25">
      <c r="K26" s="9"/>
      <c r="L26" s="9"/>
      <c r="M26" s="9"/>
      <c r="N26" s="8" t="s">
        <v>8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21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ht="15" customHeight="1" x14ac:dyDescent="0.25">
      <c r="A27" s="5" t="s">
        <v>9</v>
      </c>
      <c r="C27" s="7" t="s">
        <v>233</v>
      </c>
      <c r="K27" s="9"/>
      <c r="L27" s="9"/>
      <c r="M27" s="9"/>
      <c r="N27" s="8" t="s">
        <v>8</v>
      </c>
      <c r="O27" s="5" t="s">
        <v>120</v>
      </c>
      <c r="P27" s="7" t="s">
        <v>234</v>
      </c>
      <c r="AB27" s="21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ht="15" customHeight="1" x14ac:dyDescent="0.25">
      <c r="K28" s="9"/>
      <c r="L28" s="9"/>
      <c r="M28" s="9"/>
      <c r="N28" s="8" t="s">
        <v>8</v>
      </c>
      <c r="AB28" s="21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1:55" ht="15" customHeight="1" x14ac:dyDescent="0.35">
      <c r="K29" s="9"/>
      <c r="L29" s="9"/>
      <c r="M29" s="9"/>
      <c r="N29" s="8" t="s">
        <v>8</v>
      </c>
      <c r="P29" s="114" t="s">
        <v>86</v>
      </c>
      <c r="Q29" s="115" t="s">
        <v>10</v>
      </c>
      <c r="R29" s="94" t="s">
        <v>87</v>
      </c>
      <c r="S29" s="15"/>
      <c r="T29" s="15"/>
      <c r="U29" s="19"/>
      <c r="AB29" s="21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ht="15" customHeight="1" x14ac:dyDescent="0.25">
      <c r="K30" s="9"/>
      <c r="L30" s="9"/>
      <c r="M30" s="9"/>
      <c r="N30" s="8" t="s">
        <v>8</v>
      </c>
      <c r="O30" s="57" t="s">
        <v>60</v>
      </c>
      <c r="AB30" s="21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ht="15" customHeight="1" x14ac:dyDescent="0.25">
      <c r="K31" s="9"/>
      <c r="L31" s="9"/>
      <c r="M31" s="9"/>
      <c r="N31" s="8" t="s">
        <v>8</v>
      </c>
      <c r="O31" s="57"/>
      <c r="P31" s="79" t="s">
        <v>72</v>
      </c>
      <c r="Q31" s="8" t="s">
        <v>10</v>
      </c>
      <c r="R31" s="109" t="s">
        <v>64</v>
      </c>
      <c r="S31" s="8">
        <f>H8</f>
        <v>130400</v>
      </c>
      <c r="T31" s="8" t="s">
        <v>11</v>
      </c>
      <c r="U31" s="8">
        <f>I8</f>
        <v>179100</v>
      </c>
      <c r="V31" s="8" t="s">
        <v>65</v>
      </c>
      <c r="W31" s="31" t="s">
        <v>19</v>
      </c>
      <c r="X31" s="8">
        <v>2</v>
      </c>
      <c r="Y31" s="8" t="s">
        <v>10</v>
      </c>
      <c r="Z31" s="8">
        <f>(S31+U31)/2</f>
        <v>154750</v>
      </c>
      <c r="AB31" s="21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55" ht="15" customHeight="1" x14ac:dyDescent="0.25">
      <c r="K32" s="17"/>
      <c r="L32" s="17"/>
      <c r="M32" s="17"/>
      <c r="N32" s="8" t="s">
        <v>8</v>
      </c>
      <c r="P32" s="79" t="s">
        <v>63</v>
      </c>
      <c r="Q32" s="8" t="s">
        <v>10</v>
      </c>
      <c r="R32" s="109" t="s">
        <v>64</v>
      </c>
      <c r="S32" s="8">
        <f>J19</f>
        <v>49000</v>
      </c>
      <c r="T32" s="8" t="s">
        <v>11</v>
      </c>
      <c r="U32" s="8">
        <f>K19</f>
        <v>54000</v>
      </c>
      <c r="V32" s="8" t="s">
        <v>65</v>
      </c>
      <c r="W32" s="31" t="s">
        <v>19</v>
      </c>
      <c r="X32" s="8">
        <v>2</v>
      </c>
      <c r="Y32" s="8" t="s">
        <v>10</v>
      </c>
      <c r="Z32" s="8">
        <f>(S32+U32)/2</f>
        <v>51500</v>
      </c>
      <c r="AB32" s="21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ht="15" customHeight="1" x14ac:dyDescent="0.25">
      <c r="K33" s="17"/>
      <c r="L33" s="17"/>
      <c r="M33" s="17"/>
      <c r="N33" s="8" t="s">
        <v>8</v>
      </c>
      <c r="P33" s="79" t="s">
        <v>67</v>
      </c>
      <c r="Q33" s="8" t="s">
        <v>10</v>
      </c>
      <c r="R33" s="109" t="s">
        <v>64</v>
      </c>
      <c r="S33" s="8">
        <f>J20</f>
        <v>57200</v>
      </c>
      <c r="T33" s="8" t="s">
        <v>11</v>
      </c>
      <c r="U33" s="8">
        <f>K20</f>
        <v>53400</v>
      </c>
      <c r="V33" s="8" t="s">
        <v>65</v>
      </c>
      <c r="W33" s="31" t="s">
        <v>19</v>
      </c>
      <c r="X33" s="8">
        <v>2</v>
      </c>
      <c r="Y33" s="8" t="s">
        <v>10</v>
      </c>
      <c r="Z33" s="8">
        <f>(S33+U33)/2</f>
        <v>55300</v>
      </c>
      <c r="AB33" s="21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ht="15" customHeight="1" x14ac:dyDescent="0.35">
      <c r="K34" s="17"/>
      <c r="L34" s="17"/>
      <c r="M34" s="17"/>
      <c r="N34" s="8" t="s">
        <v>8</v>
      </c>
      <c r="P34" s="79" t="s">
        <v>106</v>
      </c>
      <c r="Q34" s="8" t="s">
        <v>10</v>
      </c>
      <c r="R34" s="8">
        <f>K18</f>
        <v>128800</v>
      </c>
      <c r="S34" s="8"/>
      <c r="T34" s="8"/>
      <c r="U34" s="8"/>
      <c r="V34" s="8"/>
      <c r="W34" s="31"/>
      <c r="X34" s="8"/>
      <c r="Y34" s="8"/>
      <c r="Z34" s="8"/>
      <c r="AB34" s="21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ht="15" customHeight="1" x14ac:dyDescent="0.25">
      <c r="K35" s="17"/>
      <c r="L35" s="17"/>
      <c r="M35" s="17"/>
      <c r="N35" s="8" t="s">
        <v>8</v>
      </c>
      <c r="O35" s="57" t="s">
        <v>78</v>
      </c>
      <c r="AB35" s="21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ht="15" customHeight="1" x14ac:dyDescent="0.25">
      <c r="K36" s="17"/>
      <c r="L36" s="17"/>
      <c r="M36" s="17"/>
      <c r="N36" s="8" t="s">
        <v>8</v>
      </c>
      <c r="P36" s="8" t="s">
        <v>86</v>
      </c>
      <c r="Q36" s="8" t="s">
        <v>10</v>
      </c>
      <c r="R36" s="8">
        <f>Z31</f>
        <v>154750</v>
      </c>
      <c r="S36" s="31" t="s">
        <v>19</v>
      </c>
      <c r="T36" s="8">
        <f>SUM(Z32:Z33)+R34</f>
        <v>235600</v>
      </c>
      <c r="U36" s="8" t="s">
        <v>10</v>
      </c>
      <c r="V36" s="133">
        <f>R36/T36</f>
        <v>0.65683361629881154</v>
      </c>
      <c r="AB36" s="21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ht="15" customHeight="1" x14ac:dyDescent="0.25">
      <c r="K37" s="17"/>
      <c r="L37" s="17"/>
      <c r="M37" s="17"/>
      <c r="N37" s="8" t="s">
        <v>8</v>
      </c>
      <c r="Q37" s="8"/>
      <c r="AB37" s="21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ht="15" customHeight="1" x14ac:dyDescent="0.25">
      <c r="K38" s="17"/>
      <c r="L38" s="17"/>
      <c r="M38" s="17"/>
      <c r="N38" s="8" t="s">
        <v>8</v>
      </c>
      <c r="O38" s="18" t="s">
        <v>126</v>
      </c>
      <c r="P38" s="7" t="s">
        <v>235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21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21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ht="15" customHeight="1" x14ac:dyDescent="0.35">
      <c r="N40" s="8" t="s">
        <v>8</v>
      </c>
      <c r="O40" s="7"/>
      <c r="P40" s="114" t="s">
        <v>236</v>
      </c>
      <c r="Q40" s="115" t="s">
        <v>10</v>
      </c>
      <c r="R40" s="94" t="s">
        <v>114</v>
      </c>
      <c r="S40" s="94"/>
      <c r="T40" s="94"/>
      <c r="U40" s="155"/>
      <c r="V40" s="95"/>
      <c r="W40" s="7"/>
      <c r="X40" s="7"/>
      <c r="Y40" s="7"/>
      <c r="Z40" s="7"/>
      <c r="AA40" s="7"/>
      <c r="AB40" s="21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ht="15" customHeight="1" x14ac:dyDescent="0.25">
      <c r="N41" s="8" t="s">
        <v>8</v>
      </c>
      <c r="O41" s="57" t="s">
        <v>60</v>
      </c>
      <c r="AA41" s="7"/>
      <c r="AB41" s="21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ht="15" customHeight="1" x14ac:dyDescent="0.25">
      <c r="N42" s="8" t="s">
        <v>8</v>
      </c>
      <c r="P42" s="79" t="s">
        <v>63</v>
      </c>
      <c r="Q42" s="8" t="s">
        <v>10</v>
      </c>
      <c r="R42" s="109" t="s">
        <v>64</v>
      </c>
      <c r="S42" s="8">
        <f>H19</f>
        <v>28600</v>
      </c>
      <c r="T42" s="8" t="s">
        <v>11</v>
      </c>
      <c r="U42" s="8">
        <f>I19</f>
        <v>23500</v>
      </c>
      <c r="V42" s="8" t="s">
        <v>65</v>
      </c>
      <c r="W42" s="31" t="s">
        <v>19</v>
      </c>
      <c r="X42" s="8">
        <v>2</v>
      </c>
      <c r="Y42" s="8" t="s">
        <v>10</v>
      </c>
      <c r="Z42" s="8">
        <f>(S42+U42)/2</f>
        <v>26050</v>
      </c>
      <c r="AA42" s="7"/>
      <c r="AB42" s="21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ht="15" customHeight="1" x14ac:dyDescent="0.25">
      <c r="N43" s="8" t="s">
        <v>8</v>
      </c>
      <c r="P43" s="79" t="s">
        <v>67</v>
      </c>
      <c r="Q43" s="8" t="s">
        <v>10</v>
      </c>
      <c r="R43" s="109" t="s">
        <v>64</v>
      </c>
      <c r="S43" s="8">
        <f>H20</f>
        <v>28700</v>
      </c>
      <c r="T43" s="8" t="s">
        <v>11</v>
      </c>
      <c r="U43" s="8">
        <f>I20</f>
        <v>28900</v>
      </c>
      <c r="V43" s="8" t="s">
        <v>65</v>
      </c>
      <c r="W43" s="31" t="s">
        <v>19</v>
      </c>
      <c r="X43" s="8">
        <v>2</v>
      </c>
      <c r="Y43" s="8" t="s">
        <v>10</v>
      </c>
      <c r="Z43" s="8">
        <f>(S43+U43)/2</f>
        <v>28800</v>
      </c>
      <c r="AA43" s="7"/>
      <c r="AB43" s="21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15" customHeight="1" x14ac:dyDescent="0.35">
      <c r="N44" s="8" t="s">
        <v>8</v>
      </c>
      <c r="P44" s="79" t="s">
        <v>106</v>
      </c>
      <c r="Q44" s="8" t="s">
        <v>10</v>
      </c>
      <c r="R44" s="8">
        <f>I18</f>
        <v>72200</v>
      </c>
      <c r="S44" s="8"/>
      <c r="T44" s="8"/>
      <c r="U44" s="8"/>
      <c r="V44" s="8"/>
      <c r="W44" s="31"/>
      <c r="X44" s="8"/>
      <c r="Y44" s="8"/>
      <c r="Z44" s="8"/>
      <c r="AA44" s="7"/>
      <c r="AB44" s="21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ht="15" customHeight="1" x14ac:dyDescent="0.25">
      <c r="N45" s="8" t="s">
        <v>8</v>
      </c>
      <c r="O45" s="57" t="s">
        <v>78</v>
      </c>
      <c r="AA45" s="7"/>
      <c r="AB45" s="21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ht="15" customHeight="1" x14ac:dyDescent="0.35">
      <c r="N46" s="8" t="s">
        <v>8</v>
      </c>
      <c r="O46" s="7"/>
      <c r="P46" s="81" t="s">
        <v>236</v>
      </c>
      <c r="Q46" s="8" t="s">
        <v>10</v>
      </c>
      <c r="R46" s="133">
        <f>V36</f>
        <v>0.65683361629881154</v>
      </c>
      <c r="S46" s="8" t="s">
        <v>15</v>
      </c>
      <c r="T46" s="8">
        <f>SUM(Z42:Z43)+R44</f>
        <v>127050</v>
      </c>
      <c r="U46" s="8"/>
      <c r="V46" s="8" t="s">
        <v>10</v>
      </c>
      <c r="W46" s="208">
        <f>R46*T46</f>
        <v>83450.710950764013</v>
      </c>
      <c r="X46" s="7"/>
      <c r="Y46" s="7"/>
      <c r="Z46" s="7"/>
      <c r="AA46" s="7"/>
      <c r="AB46" s="21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ht="15" customHeight="1" x14ac:dyDescent="0.25">
      <c r="N47" s="8" t="s">
        <v>8</v>
      </c>
      <c r="AA47" s="7"/>
      <c r="AB47" s="21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ht="15" customHeight="1" x14ac:dyDescent="0.25">
      <c r="N48" s="8" t="s">
        <v>8</v>
      </c>
      <c r="O48" s="18" t="s">
        <v>237</v>
      </c>
      <c r="P48" s="209" t="s">
        <v>238</v>
      </c>
      <c r="Q48" s="210"/>
      <c r="R48" s="115" t="s">
        <v>10</v>
      </c>
      <c r="S48" s="211" t="s">
        <v>22</v>
      </c>
      <c r="T48" s="126" t="s">
        <v>19</v>
      </c>
      <c r="U48" s="77" t="s">
        <v>239</v>
      </c>
      <c r="V48" s="115" t="s">
        <v>10</v>
      </c>
      <c r="W48" s="212">
        <f>Q25/W46</f>
        <v>0.11743458969189619</v>
      </c>
      <c r="X48" s="74" t="s">
        <v>240</v>
      </c>
      <c r="Y48" s="7"/>
      <c r="Z48" s="7"/>
      <c r="AA48" s="7"/>
      <c r="AB48" s="21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55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21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</row>
    <row r="50" spans="1:55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21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</row>
    <row r="51" spans="1:55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21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</row>
    <row r="52" spans="1:55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21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  <row r="53" spans="1:55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1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</row>
    <row r="54" spans="1:55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21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55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21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1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21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1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1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IEE.IG1</vt:lpstr>
      <vt:lpstr>IEE.IG2</vt:lpstr>
      <vt:lpstr>IEE.IG3</vt:lpstr>
      <vt:lpstr>IEE.SA</vt:lpstr>
      <vt:lpstr>IEE.TIA</vt:lpstr>
      <vt:lpstr>IEE.PL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2024-03-08T11:25:28Z</dcterms:modified>
</cp:coreProperties>
</file>