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Exam 2 (6U)\"/>
    </mc:Choice>
  </mc:AlternateContent>
  <bookViews>
    <workbookView xWindow="0" yWindow="0" windowWidth="24000" windowHeight="9735" tabRatio="629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5" l="1"/>
  <c r="V21" i="35"/>
  <c r="S17" i="35"/>
  <c r="S24" i="35" s="1"/>
  <c r="W14" i="35"/>
  <c r="U14" i="35"/>
  <c r="S14" i="35"/>
  <c r="W13" i="35"/>
  <c r="U13" i="35"/>
  <c r="S13" i="35"/>
  <c r="W12" i="35"/>
  <c r="U12" i="35"/>
  <c r="S12" i="35"/>
  <c r="W11" i="35"/>
  <c r="U11" i="35"/>
  <c r="S11" i="35"/>
  <c r="S15" i="35" s="1"/>
  <c r="W10" i="35"/>
  <c r="U10" i="35"/>
  <c r="S10" i="35"/>
  <c r="V22" i="35" l="1"/>
  <c r="O6" i="35"/>
  <c r="Q26" i="35"/>
  <c r="S6" i="35" s="1"/>
  <c r="S14" i="30"/>
  <c r="O7" i="35" l="1"/>
  <c r="N3" i="35" s="1"/>
  <c r="N24" i="35"/>
  <c r="Q24" i="35"/>
  <c r="Q41" i="30"/>
  <c r="N30" i="1" l="1"/>
  <c r="M30" i="1"/>
  <c r="O58" i="29"/>
  <c r="R60" i="29" s="1"/>
  <c r="A7" i="29"/>
  <c r="O49" i="29"/>
  <c r="O50" i="29" s="1"/>
  <c r="O51" i="29" s="1"/>
  <c r="O56" i="29" s="1"/>
  <c r="O60" i="29" s="1"/>
  <c r="O41" i="29"/>
  <c r="Q45" i="29"/>
  <c r="O33" i="29"/>
  <c r="O37" i="29" s="1"/>
  <c r="O36" i="54"/>
  <c r="O25" i="54"/>
  <c r="N25" i="54"/>
  <c r="O24" i="54"/>
  <c r="N24" i="54"/>
  <c r="O23" i="54"/>
  <c r="N23" i="54"/>
  <c r="O22" i="54"/>
  <c r="O26" i="54" s="1"/>
  <c r="P29" i="54" s="1"/>
  <c r="P30" i="54" s="1"/>
  <c r="T36" i="54" s="1"/>
  <c r="N22" i="54"/>
  <c r="N26" i="54" s="1"/>
  <c r="T29" i="54" s="1"/>
  <c r="O61" i="29" l="1"/>
  <c r="O37" i="54"/>
  <c r="O24" i="53"/>
  <c r="S24" i="53"/>
  <c r="U28" i="53"/>
  <c r="S28" i="53"/>
  <c r="O28" i="53"/>
  <c r="U24" i="53"/>
  <c r="S71" i="29" l="1"/>
  <c r="M67" i="29"/>
  <c r="R67" i="29"/>
  <c r="O25" i="53"/>
  <c r="T33" i="53" s="1"/>
  <c r="O29" i="53"/>
  <c r="P71" i="29" l="1"/>
  <c r="N73" i="29"/>
  <c r="N18" i="29" s="1"/>
  <c r="Q67" i="29"/>
  <c r="T35" i="53"/>
  <c r="T34" i="53"/>
  <c r="M38" i="53" s="1"/>
  <c r="O13" i="1" l="1"/>
  <c r="A15" i="51"/>
  <c r="L43" i="30" l="1"/>
  <c r="M55" i="23"/>
  <c r="O5" i="23"/>
  <c r="O9" i="23" s="1"/>
  <c r="R24" i="23"/>
  <c r="N26" i="23" s="1"/>
  <c r="T26" i="23" s="1"/>
  <c r="Q29" i="20"/>
  <c r="R26" i="39"/>
  <c r="R27" i="39"/>
  <c r="R28" i="39"/>
  <c r="P22" i="39"/>
  <c r="T22" i="39" s="1"/>
  <c r="L22" i="39"/>
  <c r="L21" i="39"/>
  <c r="P20" i="39"/>
  <c r="T20" i="39" s="1"/>
  <c r="L20" i="39"/>
  <c r="P19" i="39"/>
  <c r="T19" i="39" s="1"/>
  <c r="L19" i="39"/>
  <c r="P18" i="39"/>
  <c r="R18" i="39" s="1"/>
  <c r="L18" i="39"/>
  <c r="P17" i="39"/>
  <c r="T17" i="39" s="1"/>
  <c r="L17" i="39"/>
  <c r="P16" i="39"/>
  <c r="R16" i="39" s="1"/>
  <c r="L16" i="39"/>
  <c r="P15" i="39"/>
  <c r="R15" i="39" s="1"/>
  <c r="L15" i="39"/>
  <c r="P14" i="39"/>
  <c r="T14" i="39" s="1"/>
  <c r="L14" i="39"/>
  <c r="P13" i="39"/>
  <c r="R13" i="39" s="1"/>
  <c r="L13" i="39"/>
  <c r="P12" i="39"/>
  <c r="R12" i="39" s="1"/>
  <c r="L12" i="39"/>
  <c r="P11" i="39"/>
  <c r="R11" i="39" s="1"/>
  <c r="L11" i="39"/>
  <c r="P10" i="39"/>
  <c r="L10" i="39"/>
  <c r="P9" i="39"/>
  <c r="R9" i="39" s="1"/>
  <c r="L9" i="39"/>
  <c r="P8" i="39"/>
  <c r="R8" i="39" s="1"/>
  <c r="L8" i="39"/>
  <c r="L7" i="39"/>
  <c r="P6" i="39"/>
  <c r="T6" i="39" s="1"/>
  <c r="L24" i="40"/>
  <c r="L23" i="40"/>
  <c r="L22" i="40"/>
  <c r="L21" i="40"/>
  <c r="L20" i="40"/>
  <c r="L19" i="40"/>
  <c r="L18" i="40"/>
  <c r="L17" i="40"/>
  <c r="K27" i="41"/>
  <c r="L26" i="41"/>
  <c r="K26" i="41"/>
  <c r="M25" i="41"/>
  <c r="L25" i="41"/>
  <c r="K25" i="41"/>
  <c r="J25" i="41"/>
  <c r="J26" i="41" s="1"/>
  <c r="J27" i="41" s="1"/>
  <c r="N24" i="41"/>
  <c r="M24" i="41"/>
  <c r="L24" i="41"/>
  <c r="K24" i="41"/>
  <c r="L23" i="41"/>
  <c r="M23" i="41" s="1"/>
  <c r="N23" i="41" s="1"/>
  <c r="J15" i="41"/>
  <c r="J16" i="41" s="1"/>
  <c r="J17" i="41" s="1"/>
  <c r="L13" i="41"/>
  <c r="M13" i="41" s="1"/>
  <c r="N13" i="41" s="1"/>
  <c r="N9" i="41"/>
  <c r="K17" i="41" s="1"/>
  <c r="N8" i="41"/>
  <c r="L16" i="41" s="1"/>
  <c r="M8" i="41"/>
  <c r="K16" i="41" s="1"/>
  <c r="N7" i="41"/>
  <c r="M15" i="41" s="1"/>
  <c r="M7" i="41"/>
  <c r="L15" i="41" s="1"/>
  <c r="L7" i="41"/>
  <c r="K15" i="41" s="1"/>
  <c r="J7" i="41"/>
  <c r="J8" i="41" s="1"/>
  <c r="J9" i="41" s="1"/>
  <c r="N6" i="41"/>
  <c r="N14" i="41" s="1"/>
  <c r="M6" i="41"/>
  <c r="M14" i="41" s="1"/>
  <c r="L6" i="41"/>
  <c r="L14" i="41" s="1"/>
  <c r="K6" i="41"/>
  <c r="K14" i="41" s="1"/>
  <c r="K5" i="41"/>
  <c r="L5" i="41" s="1"/>
  <c r="M5" i="41" s="1"/>
  <c r="N5" i="41" s="1"/>
  <c r="L26" i="20" l="1"/>
  <c r="O9" i="20"/>
  <c r="L27" i="20"/>
  <c r="O10" i="20"/>
  <c r="L25" i="20"/>
  <c r="O8" i="20"/>
  <c r="L28" i="20"/>
  <c r="O11" i="20"/>
  <c r="M8" i="20"/>
  <c r="M9" i="20"/>
  <c r="M11" i="20"/>
  <c r="N8" i="20"/>
  <c r="R8" i="20" s="1"/>
  <c r="S8" i="20" s="1"/>
  <c r="N9" i="20"/>
  <c r="N10" i="20"/>
  <c r="N11" i="20"/>
  <c r="M10" i="20"/>
  <c r="L8" i="20"/>
  <c r="L9" i="20"/>
  <c r="P9" i="20" s="1"/>
  <c r="Q9" i="20" s="1"/>
  <c r="M26" i="20" s="1"/>
  <c r="O26" i="20" s="1"/>
  <c r="L10" i="20"/>
  <c r="L11" i="20"/>
  <c r="P11" i="20" s="1"/>
  <c r="Q11" i="20" s="1"/>
  <c r="M28" i="20" s="1"/>
  <c r="N28" i="20" s="1"/>
  <c r="P23" i="39"/>
  <c r="T23" i="39"/>
  <c r="R10" i="39"/>
  <c r="R23" i="39" s="1"/>
  <c r="N26" i="20" l="1"/>
  <c r="O28" i="20"/>
  <c r="R11" i="20"/>
  <c r="S11" i="20" s="1"/>
  <c r="P28" i="20" s="1"/>
  <c r="R28" i="20" s="1"/>
  <c r="N27" i="20"/>
  <c r="P25" i="20"/>
  <c r="R25" i="20" s="1"/>
  <c r="R10" i="20"/>
  <c r="S10" i="20" s="1"/>
  <c r="P27" i="20" s="1"/>
  <c r="R27" i="20" s="1"/>
  <c r="P10" i="20"/>
  <c r="Q10" i="20" s="1"/>
  <c r="M27" i="20" s="1"/>
  <c r="O27" i="20" s="1"/>
  <c r="P8" i="20"/>
  <c r="Q8" i="20" s="1"/>
  <c r="R9" i="20"/>
  <c r="S9" i="20" s="1"/>
  <c r="P26" i="20" s="1"/>
  <c r="R26" i="20" s="1"/>
  <c r="V23" i="39"/>
  <c r="M3" i="39" s="1"/>
  <c r="Q12" i="20" l="1"/>
  <c r="M25" i="20"/>
  <c r="R29" i="20"/>
  <c r="S12" i="20"/>
  <c r="O25" i="20" l="1"/>
  <c r="O29" i="20" s="1"/>
  <c r="N25" i="20"/>
  <c r="N29" i="20" s="1"/>
  <c r="S42" i="38" l="1"/>
  <c r="Q42" i="38"/>
  <c r="U34" i="38"/>
  <c r="U44" i="38" s="1"/>
  <c r="U33" i="38"/>
  <c r="W42" i="38" s="1"/>
  <c r="S33" i="38"/>
  <c r="U42" i="38" s="1"/>
  <c r="U25" i="38"/>
  <c r="S25" i="38"/>
  <c r="P25" i="38"/>
  <c r="P26" i="38" s="1"/>
  <c r="V12" i="38"/>
  <c r="T12" i="38"/>
  <c r="Q12" i="38"/>
  <c r="O12" i="38"/>
  <c r="S15" i="38" s="1"/>
  <c r="P44" i="38" l="1"/>
  <c r="P34" i="38"/>
  <c r="W28" i="38"/>
  <c r="P4" i="38" s="1"/>
  <c r="R28" i="38"/>
  <c r="O13" i="38"/>
  <c r="N4" i="38" s="1"/>
  <c r="N6" i="38" l="1"/>
  <c r="P12" i="37" l="1"/>
  <c r="Q12" i="37"/>
  <c r="R12" i="37" s="1"/>
  <c r="V34" i="27" l="1"/>
  <c r="T34" i="27"/>
  <c r="N3" i="36" l="1"/>
  <c r="L10" i="36" l="1"/>
  <c r="N6" i="36"/>
  <c r="N4" i="36"/>
  <c r="L8" i="36" l="1"/>
  <c r="Q21" i="30"/>
  <c r="S25" i="37" l="1"/>
  <c r="S24" i="37"/>
  <c r="P24" i="37" s="1"/>
  <c r="P23" i="37" s="1"/>
  <c r="P22" i="37" s="1"/>
  <c r="L22" i="37" s="1"/>
  <c r="M22" i="37" s="1"/>
  <c r="L21" i="37"/>
  <c r="M21" i="37" s="1"/>
  <c r="L20" i="37"/>
  <c r="L18" i="37"/>
  <c r="M18" i="37" s="1"/>
  <c r="L17" i="37"/>
  <c r="M17" i="37" s="1"/>
  <c r="L15" i="37"/>
  <c r="M15" i="37" s="1"/>
  <c r="L14" i="37"/>
  <c r="M14" i="37" s="1"/>
  <c r="L13" i="37"/>
  <c r="M13" i="37" s="1"/>
  <c r="P14" i="37"/>
  <c r="P13" i="37"/>
  <c r="P10" i="37"/>
  <c r="L10" i="37" s="1"/>
  <c r="L9" i="37"/>
  <c r="M9" i="37" s="1"/>
  <c r="L8" i="37"/>
  <c r="M8" i="37" s="1"/>
  <c r="L7" i="37"/>
  <c r="M7" i="37" s="1"/>
  <c r="R47" i="23"/>
  <c r="P47" i="23"/>
  <c r="R44" i="23"/>
  <c r="V39" i="23"/>
  <c r="T39" i="23"/>
  <c r="P24" i="23"/>
  <c r="R21" i="23"/>
  <c r="P21" i="23"/>
  <c r="N22" i="23" s="1"/>
  <c r="N21" i="23"/>
  <c r="Q7" i="23"/>
  <c r="O7" i="23"/>
  <c r="S4" i="23"/>
  <c r="Q4" i="23"/>
  <c r="O4" i="23"/>
  <c r="P45" i="23"/>
  <c r="U40" i="23"/>
  <c r="Q41" i="23" s="1"/>
  <c r="O25" i="30"/>
  <c r="Q10" i="30"/>
  <c r="N10" i="30"/>
  <c r="Q14" i="30"/>
  <c r="Q13" i="30"/>
  <c r="N11" i="30" l="1"/>
  <c r="S13" i="30" s="1"/>
  <c r="M10" i="37"/>
  <c r="T5" i="37" s="1"/>
  <c r="M20" i="37"/>
  <c r="W12" i="37" s="1"/>
  <c r="L12" i="37"/>
  <c r="M12" i="37" s="1"/>
  <c r="U14" i="37"/>
  <c r="U22" i="37"/>
  <c r="U8" i="37"/>
  <c r="T9" i="23"/>
  <c r="M26" i="23"/>
  <c r="P48" i="23"/>
  <c r="U14" i="30"/>
  <c r="N27" i="30" s="1"/>
  <c r="U13" i="30"/>
  <c r="O21" i="30"/>
  <c r="O22" i="30" s="1"/>
  <c r="M25" i="30" s="1"/>
  <c r="Q25" i="30" s="1"/>
  <c r="N27" i="27"/>
  <c r="N13" i="27"/>
  <c r="N29" i="27" s="1"/>
  <c r="N36" i="27" s="1"/>
  <c r="N12" i="27"/>
  <c r="N28" i="27" s="1"/>
  <c r="N35" i="27" s="1"/>
  <c r="O12" i="27"/>
  <c r="O28" i="27" s="1"/>
  <c r="O11" i="27"/>
  <c r="O27" i="27" s="1"/>
  <c r="P11" i="27"/>
  <c r="P27" i="27" s="1"/>
  <c r="N11" i="27"/>
  <c r="N18" i="27" s="1"/>
  <c r="T18" i="27"/>
  <c r="R18" i="27"/>
  <c r="N19" i="27"/>
  <c r="P18" i="27" l="1"/>
  <c r="N34" i="27"/>
  <c r="U18" i="37"/>
  <c r="V5" i="37"/>
  <c r="U7" i="37"/>
  <c r="S41" i="30"/>
  <c r="U41" i="30" s="1"/>
  <c r="L44" i="30" s="1"/>
  <c r="O34" i="27"/>
  <c r="O35" i="27"/>
  <c r="O19" i="27"/>
  <c r="N20" i="27"/>
  <c r="O18" i="27"/>
  <c r="R34" i="27"/>
  <c r="P34" i="27" s="1"/>
  <c r="S402" i="38"/>
  <c r="Q402" i="38"/>
  <c r="U394" i="38"/>
  <c r="U404" i="38" s="1"/>
  <c r="U393" i="38"/>
  <c r="W402" i="38" s="1"/>
  <c r="S393" i="38"/>
  <c r="U402" i="38" s="1"/>
  <c r="U385" i="38"/>
  <c r="S385" i="38"/>
  <c r="P385" i="38"/>
  <c r="P386" i="38" s="1"/>
  <c r="T376" i="38"/>
  <c r="T375" i="38"/>
  <c r="Q374" i="38"/>
  <c r="P375" i="38" s="1"/>
  <c r="P376" i="38" s="1"/>
  <c r="O374" i="38"/>
  <c r="T378" i="38" s="1"/>
  <c r="S342" i="38"/>
  <c r="Q342" i="38"/>
  <c r="U334" i="38"/>
  <c r="U344" i="38" s="1"/>
  <c r="U333" i="38"/>
  <c r="W342" i="38" s="1"/>
  <c r="S333" i="38"/>
  <c r="U342" i="38" s="1"/>
  <c r="U325" i="38"/>
  <c r="S325" i="38"/>
  <c r="P325" i="38"/>
  <c r="T316" i="38"/>
  <c r="T315" i="38"/>
  <c r="Q314" i="38"/>
  <c r="P315" i="38" s="1"/>
  <c r="P316" i="38" s="1"/>
  <c r="O314" i="38"/>
  <c r="S282" i="38"/>
  <c r="Q282" i="38"/>
  <c r="U274" i="38"/>
  <c r="U284" i="38" s="1"/>
  <c r="U273" i="38"/>
  <c r="W282" i="38" s="1"/>
  <c r="S273" i="38"/>
  <c r="U282" i="38" s="1"/>
  <c r="U265" i="38"/>
  <c r="S265" i="38"/>
  <c r="P265" i="38"/>
  <c r="T256" i="38"/>
  <c r="T255" i="38"/>
  <c r="Q254" i="38"/>
  <c r="P255" i="38" s="1"/>
  <c r="P256" i="38" s="1"/>
  <c r="O254" i="38"/>
  <c r="T258" i="38" s="1"/>
  <c r="S222" i="38"/>
  <c r="Q222" i="38"/>
  <c r="U214" i="38"/>
  <c r="U224" i="38" s="1"/>
  <c r="U213" i="38"/>
  <c r="W222" i="38" s="1"/>
  <c r="S213" i="38"/>
  <c r="U222" i="38" s="1"/>
  <c r="U205" i="38"/>
  <c r="S205" i="38"/>
  <c r="P205" i="38"/>
  <c r="T196" i="38"/>
  <c r="T195" i="38"/>
  <c r="Q194" i="38"/>
  <c r="O194" i="38"/>
  <c r="T198" i="38" s="1"/>
  <c r="S162" i="38"/>
  <c r="Q162" i="38"/>
  <c r="U154" i="38"/>
  <c r="U164" i="38" s="1"/>
  <c r="U153" i="38"/>
  <c r="W162" i="38" s="1"/>
  <c r="S153" i="38"/>
  <c r="U162" i="38" s="1"/>
  <c r="U145" i="38"/>
  <c r="S145" i="38"/>
  <c r="P145" i="38"/>
  <c r="T136" i="38"/>
  <c r="T135" i="38"/>
  <c r="Q134" i="38"/>
  <c r="P135" i="38" s="1"/>
  <c r="P136" i="38" s="1"/>
  <c r="O134" i="38"/>
  <c r="T138" i="38" s="1"/>
  <c r="S102" i="38"/>
  <c r="Q102" i="38"/>
  <c r="U94" i="38"/>
  <c r="U104" i="38" s="1"/>
  <c r="U93" i="38"/>
  <c r="W102" i="38" s="1"/>
  <c r="S93" i="38"/>
  <c r="U102" i="38" s="1"/>
  <c r="U85" i="38"/>
  <c r="S85" i="38"/>
  <c r="P85" i="38"/>
  <c r="T76" i="38"/>
  <c r="T75" i="38"/>
  <c r="Q74" i="38"/>
  <c r="P75" i="38" s="1"/>
  <c r="P76" i="38" s="1"/>
  <c r="O74" i="38"/>
  <c r="P4" i="40"/>
  <c r="O258" i="38" l="1"/>
  <c r="N244" i="38" s="1"/>
  <c r="P86" i="38"/>
  <c r="W88" i="38" s="1"/>
  <c r="P64" i="38" s="1"/>
  <c r="P206" i="38"/>
  <c r="R208" i="38" s="1"/>
  <c r="P326" i="38"/>
  <c r="W328" i="38" s="1"/>
  <c r="P304" i="38" s="1"/>
  <c r="O318" i="38"/>
  <c r="N304" i="38" s="1"/>
  <c r="P344" i="38"/>
  <c r="O78" i="38"/>
  <c r="N64" i="38" s="1"/>
  <c r="T78" i="38"/>
  <c r="P146" i="38"/>
  <c r="R148" i="38" s="1"/>
  <c r="P266" i="38"/>
  <c r="R268" i="38" s="1"/>
  <c r="P394" i="38"/>
  <c r="P404" i="38"/>
  <c r="P164" i="38"/>
  <c r="T318" i="38"/>
  <c r="P154" i="38"/>
  <c r="W388" i="38"/>
  <c r="P364" i="38" s="1"/>
  <c r="R388" i="38"/>
  <c r="P104" i="38"/>
  <c r="P284" i="38"/>
  <c r="W148" i="38"/>
  <c r="P124" i="38" s="1"/>
  <c r="P224" i="38"/>
  <c r="P94" i="38"/>
  <c r="P195" i="38"/>
  <c r="P196" i="38" s="1"/>
  <c r="P334" i="38"/>
  <c r="O138" i="38"/>
  <c r="N124" i="38" s="1"/>
  <c r="P274" i="38"/>
  <c r="O378" i="38"/>
  <c r="N364" i="38" s="1"/>
  <c r="N366" i="38" s="1"/>
  <c r="P214" i="38"/>
  <c r="P8" i="1"/>
  <c r="O28" i="1"/>
  <c r="N28" i="1"/>
  <c r="P27" i="1"/>
  <c r="O27" i="1"/>
  <c r="R26" i="1"/>
  <c r="Q26" i="1"/>
  <c r="P26" i="1"/>
  <c r="O26" i="1"/>
  <c r="Q24" i="1"/>
  <c r="P24" i="1"/>
  <c r="O24" i="1"/>
  <c r="O21" i="1"/>
  <c r="P18" i="1"/>
  <c r="O17" i="1"/>
  <c r="N17" i="1"/>
  <c r="P16" i="1"/>
  <c r="O16" i="1"/>
  <c r="P14" i="1"/>
  <c r="O14" i="1"/>
  <c r="P12" i="1"/>
  <c r="P9" i="1"/>
  <c r="O9" i="1"/>
  <c r="M28" i="1"/>
  <c r="A26" i="23"/>
  <c r="A22" i="23"/>
  <c r="A18" i="23"/>
  <c r="A7" i="22"/>
  <c r="A33" i="21"/>
  <c r="A26" i="21"/>
  <c r="A19" i="21"/>
  <c r="A15" i="21"/>
  <c r="A20" i="54"/>
  <c r="A16" i="54"/>
  <c r="A12" i="54"/>
  <c r="A7" i="54"/>
  <c r="A41" i="37"/>
  <c r="A24" i="40"/>
  <c r="A20" i="40"/>
  <c r="A36" i="41"/>
  <c r="A32" i="41"/>
  <c r="A28" i="41"/>
  <c r="A19" i="42"/>
  <c r="A15" i="42"/>
  <c r="A15" i="50"/>
  <c r="A19" i="50"/>
  <c r="A19" i="52"/>
  <c r="W268" i="38" l="1"/>
  <c r="P244" i="38" s="1"/>
  <c r="N246" i="38" s="1"/>
  <c r="W208" i="38"/>
  <c r="P184" i="38" s="1"/>
  <c r="R328" i="38"/>
  <c r="N126" i="38"/>
  <c r="N306" i="38"/>
  <c r="R88" i="38"/>
  <c r="N66" i="38"/>
  <c r="O198" i="38"/>
  <c r="N184" i="38" s="1"/>
  <c r="N186" i="38" s="1"/>
  <c r="O31" i="1"/>
  <c r="N31" i="1"/>
  <c r="A15" i="28"/>
  <c r="A11" i="28"/>
  <c r="A7" i="28"/>
  <c r="A11" i="2" l="1"/>
  <c r="M12" i="1"/>
  <c r="N12" i="1"/>
  <c r="O12" i="1"/>
  <c r="M13" i="1"/>
  <c r="N13" i="1"/>
  <c r="M14" i="1"/>
  <c r="N14" i="1"/>
  <c r="M15" i="1"/>
  <c r="N15" i="1"/>
  <c r="O15" i="1"/>
  <c r="P15" i="1"/>
  <c r="M16" i="1"/>
  <c r="N16" i="1"/>
  <c r="M17" i="1"/>
  <c r="M18" i="1"/>
  <c r="N18" i="1"/>
  <c r="O18" i="1"/>
  <c r="M19" i="1"/>
  <c r="M20" i="1"/>
  <c r="M21" i="1"/>
  <c r="N21" i="1"/>
  <c r="M22" i="1"/>
  <c r="N22" i="1"/>
  <c r="M23" i="1"/>
  <c r="M24" i="1"/>
  <c r="N24" i="1"/>
  <c r="M25" i="1"/>
  <c r="M26" i="1"/>
  <c r="N26" i="1"/>
  <c r="M27" i="1"/>
  <c r="N27" i="1"/>
  <c r="M29" i="1"/>
  <c r="N29" i="1"/>
  <c r="O29" i="1"/>
  <c r="M31" i="1"/>
  <c r="M32" i="1"/>
  <c r="N32" i="1"/>
  <c r="M8" i="1"/>
  <c r="N8" i="1"/>
  <c r="O8" i="1"/>
  <c r="M9" i="1"/>
  <c r="N9" i="1"/>
  <c r="M10" i="1"/>
  <c r="M11" i="1"/>
  <c r="N11" i="1"/>
  <c r="O11" i="1"/>
  <c r="A15" i="52"/>
  <c r="A19" i="49"/>
  <c r="A15" i="49"/>
  <c r="M2" i="1" l="1" a="1"/>
  <c r="M2" i="1" s="1"/>
  <c r="P2" i="1" s="1"/>
  <c r="A15" i="4" l="1"/>
  <c r="A7" i="4"/>
  <c r="A7" i="5"/>
  <c r="A15" i="53"/>
  <c r="A11" i="53"/>
  <c r="A7" i="53"/>
  <c r="A11" i="52"/>
  <c r="A7" i="52"/>
  <c r="A11" i="51"/>
  <c r="A7" i="51"/>
  <c r="A11" i="50"/>
  <c r="A7" i="50"/>
  <c r="A11" i="49"/>
  <c r="A7" i="49"/>
  <c r="A11" i="42"/>
  <c r="A7" i="42"/>
  <c r="A15" i="40"/>
  <c r="A11" i="40"/>
  <c r="A37" i="37"/>
  <c r="A33" i="37"/>
  <c r="A20" i="36"/>
  <c r="A16" i="36"/>
  <c r="A11" i="21"/>
  <c r="A7" i="21"/>
  <c r="A29" i="30"/>
  <c r="A25" i="30"/>
  <c r="A21" i="30"/>
  <c r="A11" i="29"/>
  <c r="A25" i="27"/>
  <c r="A21" i="27"/>
  <c r="A15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7"/>
  <c r="A4" i="28"/>
  <c r="A4" i="29"/>
  <c r="A4" i="30"/>
  <c r="A4" i="23"/>
  <c r="A4" i="22"/>
  <c r="A4" i="21"/>
  <c r="A4" i="20"/>
  <c r="A4" i="54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14" i="1"/>
  <c r="J12" i="1"/>
  <c r="J16" i="1"/>
  <c r="J23" i="1"/>
  <c r="J25" i="1"/>
  <c r="J18" i="1"/>
  <c r="J17" i="1"/>
  <c r="J19" i="1"/>
  <c r="J9" i="1"/>
  <c r="J30" i="1"/>
  <c r="J29" i="1"/>
  <c r="J22" i="1"/>
  <c r="J11" i="1"/>
  <c r="J31" i="1"/>
  <c r="J27" i="1"/>
  <c r="J21" i="1"/>
  <c r="J24" i="1"/>
  <c r="J10" i="1"/>
  <c r="J15" i="1"/>
  <c r="J20" i="1"/>
  <c r="J26" i="1"/>
  <c r="J28" i="1"/>
  <c r="J13" i="1"/>
  <c r="J32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<sst xmlns="http://schemas.openxmlformats.org/spreadsheetml/2006/main" count="2723" uniqueCount="948">
  <si>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</si>
  <si>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</si>
  <si>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</si>
  <si>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</si>
  <si>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</si>
  <si>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</si>
  <si>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</si>
  <si>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</si>
  <si>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</si>
  <si>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</si>
  <si>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</si>
  <si>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</si>
  <si>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</si>
  <si>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</si>
  <si>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</si>
  <si>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</si>
  <si>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</si>
  <si>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</si>
  <si>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</si>
  <si>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</si>
  <si>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</si>
  <si>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</si>
  <si>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</si>
  <si>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</si>
  <si>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</si>
  <si>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</si>
  <si>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</si>
  <si>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A</t>
  </si>
  <si>
    <t>B</t>
  </si>
  <si>
    <t>Dividends to policyholders</t>
  </si>
  <si>
    <t>D</t>
  </si>
  <si>
    <t>E</t>
  </si>
  <si>
    <t>F</t>
  </si>
  <si>
    <t>G</t>
  </si>
  <si>
    <t>Total Liabilities</t>
  </si>
  <si>
    <t>Surplus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</si>
  <si>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</si>
  <si>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</si>
  <si>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</si>
  <si>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</si>
  <si>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</si>
  <si>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</si>
  <si>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Policy Year</t>
  </si>
  <si>
    <t>C</t>
  </si>
  <si>
    <t>Briefly describe 4 reasons for governmental participation in insurance and provide</t>
  </si>
  <si>
    <t>an example for each.</t>
  </si>
  <si>
    <t>Briefly describe the National Flood Insurance Program (NFIP).</t>
  </si>
  <si>
    <t>AY</t>
  </si>
  <si>
    <t>surplus as of PRIOR year-end</t>
  </si>
  <si>
    <t>net income</t>
  </si>
  <si>
    <t>24-37</t>
  </si>
  <si>
    <t>direct charges to surplus</t>
  </si>
  <si>
    <t>surplus as of CURRENT year-end</t>
  </si>
  <si>
    <t>?</t>
  </si>
  <si>
    <t>Statement of Income, Capital &amp; Surplus Account, Year X</t>
  </si>
  <si>
    <t>Line</t>
  </si>
  <si>
    <t>Item</t>
  </si>
  <si>
    <t>Amt 000s</t>
  </si>
  <si>
    <t>Define the following terms and identity it's use/purpose in financial statements:</t>
  </si>
  <si>
    <t>i</t>
  </si>
  <si>
    <t>ii</t>
  </si>
  <si>
    <t>i.</t>
  </si>
  <si>
    <t>ii.</t>
  </si>
  <si>
    <t>Income Statement</t>
  </si>
  <si>
    <t>Balance Sheet</t>
  </si>
  <si>
    <t>Using the list below:</t>
  </si>
  <si>
    <t>B/S: asset side</t>
  </si>
  <si>
    <t>B/S: liability side (liability item)</t>
  </si>
  <si>
    <t>B/S: liability side (surplus item)</t>
  </si>
  <si>
    <t>B/S exhibit: details of write-ins</t>
  </si>
  <si>
    <t>I/S exhibit: U/W income</t>
  </si>
  <si>
    <t>I/S exhibit: investment income</t>
  </si>
  <si>
    <t>I/S exhibit: other income</t>
  </si>
  <si>
    <t>I/S exhibit: capital &amp; surplus account</t>
  </si>
  <si>
    <t>Identify the location of the following annual statement items:</t>
  </si>
  <si>
    <t>LAE</t>
  </si>
  <si>
    <t>Calculate Surplus as of CURRENT year-end</t>
  </si>
  <si>
    <t>An insurer has only 2 reinsurers with data as follows:</t>
  </si>
  <si>
    <t>RP</t>
  </si>
  <si>
    <t>Reinsurance Provision</t>
  </si>
  <si>
    <t>T</t>
  </si>
  <si>
    <t>Total Recoverable (includes amounts NOT IN dispute &amp; amounts IN dispute)</t>
  </si>
  <si>
    <t>P</t>
  </si>
  <si>
    <t>Paid Recoverable</t>
  </si>
  <si>
    <t>Collateral (or Offsets to RP)</t>
  </si>
  <si>
    <t>Collateral that is secured</t>
  </si>
  <si>
    <t>Collateral that is unsecured</t>
  </si>
  <si>
    <r>
      <t>C</t>
    </r>
    <r>
      <rPr>
        <vertAlign val="subscript"/>
        <sz val="11"/>
        <rFont val="Calibri"/>
        <family val="2"/>
      </rPr>
      <t>s</t>
    </r>
  </si>
  <si>
    <r>
      <t>C</t>
    </r>
    <r>
      <rPr>
        <vertAlign val="subscript"/>
        <sz val="11"/>
        <rFont val="Calibri"/>
        <family val="2"/>
      </rPr>
      <t>u</t>
    </r>
  </si>
  <si>
    <t>Unauthorized</t>
  </si>
  <si>
    <t>Authorized</t>
  </si>
  <si>
    <t>Reinsurer B</t>
  </si>
  <si>
    <t>Recoverables NOT in dispute</t>
  </si>
  <si>
    <t>Recoverable on paid loss &amp; LAE</t>
  </si>
  <si>
    <t>Recoverable on paid loss &amp; LAE &gt; 90 days past due</t>
  </si>
  <si>
    <t>Recoverable on paid loss &amp; LAE &gt; 120 days past due</t>
  </si>
  <si>
    <t>Recoverables in dispute</t>
  </si>
  <si>
    <t>Total reinsurance Recoverable</t>
  </si>
  <si>
    <t>Other amounts due reinsurers</t>
  </si>
  <si>
    <t>Other junk you need for the calculation</t>
  </si>
  <si>
    <t>Letters of credit (LOC)</t>
  </si>
  <si>
    <t>Ceded balances payable</t>
  </si>
  <si>
    <t>Amount received prior 90 days</t>
  </si>
  <si>
    <t>Reinsurer A</t>
  </si>
  <si>
    <t>Calculate provision for reinsurance.</t>
  </si>
  <si>
    <t>CY</t>
  </si>
  <si>
    <t>CY-1</t>
  </si>
  <si>
    <t>CY-2</t>
  </si>
  <si>
    <t>Gross Premiums Earned</t>
  </si>
  <si>
    <t>Net Premiums Earned</t>
  </si>
  <si>
    <t>Gross Premiums Written</t>
  </si>
  <si>
    <t>Net Premiums Written</t>
  </si>
  <si>
    <t>Net Investment income earned</t>
  </si>
  <si>
    <t>Reinsurance Premiums ceded: Affiliates</t>
  </si>
  <si>
    <t>Reinsurance Premiums ceded: Non Affiliates</t>
  </si>
  <si>
    <t>Reinsurance Ceded Commissions</t>
  </si>
  <si>
    <t>Reinsurance Ceded Contingent Commissions</t>
  </si>
  <si>
    <t>Total Other income</t>
  </si>
  <si>
    <t>Net Losses &amp; LAE Incurred</t>
  </si>
  <si>
    <t>Other underwriting expenses incurred</t>
  </si>
  <si>
    <t>Cash &amp; Invested Assets</t>
  </si>
  <si>
    <t>Investment Income Due &amp; Accured</t>
  </si>
  <si>
    <t>Liquid Assets</t>
  </si>
  <si>
    <t>Agents Balances in Collection</t>
  </si>
  <si>
    <t>Agents Balances Deferred</t>
  </si>
  <si>
    <t>Ceded UEPR: Affiliates</t>
  </si>
  <si>
    <t>Ceded UEPR: Non Affiliates</t>
  </si>
  <si>
    <t>Loss &amp; LAE Reserves</t>
  </si>
  <si>
    <t>Borrowed Money</t>
  </si>
  <si>
    <t>Surplus Paid In</t>
  </si>
  <si>
    <t>1yr Reserve Development</t>
  </si>
  <si>
    <t>2yr Reserve Development</t>
  </si>
  <si>
    <t>Calculate IRIS ratios 1 through 13 and state whether each is within its acceptable range.</t>
  </si>
  <si>
    <t>Asses whether any of the IRIS ratios calculated in part (a) need to be recalculated.</t>
  </si>
  <si>
    <t>Recalculate any IRIS ratios identified in part (b).</t>
  </si>
  <si>
    <t>Total Adjusted Capital</t>
  </si>
  <si>
    <t>R0 charge</t>
  </si>
  <si>
    <t>R1 charge</t>
  </si>
  <si>
    <t>R2 charge</t>
  </si>
  <si>
    <t>R3 charge</t>
  </si>
  <si>
    <t>R4 charge</t>
  </si>
  <si>
    <t>R5 charge</t>
  </si>
  <si>
    <t>Company net loss &amp; LAE ratio</t>
  </si>
  <si>
    <t>Company expense ratio</t>
  </si>
  <si>
    <t>Policyholder dividend ratio</t>
  </si>
  <si>
    <t>Calculate the RBC ratio.</t>
  </si>
  <si>
    <t>What regulatory action should be taken based on the RBC ratio?</t>
  </si>
  <si>
    <t>--</t>
  </si>
  <si>
    <t>What general category of information is shown in Exhibit A of the SAO? (not required to list specific items)</t>
  </si>
  <si>
    <t>An insurance company started operations in 2021 and the following information is for 2021 year-end:</t>
  </si>
  <si>
    <t>materiality standard</t>
  </si>
  <si>
    <t>TAC (Total Adjusted Capital)</t>
  </si>
  <si>
    <t>ACL capital (Authorized Control Level)</t>
  </si>
  <si>
    <t>Justify the type of opinion that should be issued for this company.</t>
  </si>
  <si>
    <t>Determine whether RMAD (Risk of Material Deviation) is likely to exist.</t>
  </si>
  <si>
    <t>Apply the "Bright Line Indicator Test" and explain how it is used by regulators.</t>
  </si>
  <si>
    <t>Paid loss</t>
  </si>
  <si>
    <t>Case reserves</t>
  </si>
  <si>
    <t>Management-held IBNR</t>
  </si>
  <si>
    <t>Amounts are in millions</t>
  </si>
  <si>
    <t>ASSETS: Bonds</t>
  </si>
  <si>
    <t>ASSETS: Cash &amp; Cash Equivalents</t>
  </si>
  <si>
    <t>ASSETS: Amounts Recoverable from Reinsurers</t>
  </si>
  <si>
    <t>LIABILITIES: Losses</t>
  </si>
  <si>
    <t>LIABILITIES: Loss Adjustment Expenses</t>
  </si>
  <si>
    <t>LIABILITIES: Other Expenses</t>
  </si>
  <si>
    <t>There are no other assets or liabilities.</t>
  </si>
  <si>
    <t>Actuary's point-estimate of reserves</t>
  </si>
  <si>
    <t>Authorized Control Level RBC</t>
  </si>
  <si>
    <t xml:space="preserve">Propose and calculate three materiality standards, based on three different metrics, that may be </t>
  </si>
  <si>
    <t>considered by the Appointed Actuary in preparing the Statement of Actuarial Opinion.</t>
  </si>
  <si>
    <t>when evaluating whether there is a risk of material adverse deviation.</t>
  </si>
  <si>
    <t>Fully explain whether there is a risk of material adverse deviation.</t>
  </si>
  <si>
    <t>Identify 2 conditions for a contract to receive reinsurance accounting treatment</t>
  </si>
  <si>
    <t>Primary Insurer</t>
  </si>
  <si>
    <t>Ceded Paid Losses without Commutation</t>
  </si>
  <si>
    <t>PY-2</t>
  </si>
  <si>
    <t>PY-1</t>
  </si>
  <si>
    <t>PY</t>
  </si>
  <si>
    <t>Net Reserves without Commutation</t>
  </si>
  <si>
    <t>The insurer has decided to commute this contract for PY-2 within the latest calendar year.</t>
  </si>
  <si>
    <t>Restate the primary insurer's net paid loss triangle after commutation.</t>
  </si>
  <si>
    <t>Restate the primary insurer's net ultimate loss triangle after commutation.</t>
  </si>
  <si>
    <t>Answers:</t>
  </si>
  <si>
    <t>Any 2 of..</t>
  </si>
  <si>
    <t>==&gt;</t>
  </si>
  <si>
    <t>Recall the hint:</t>
  </si>
  <si>
    <t>FCC(ES)</t>
  </si>
  <si>
    <t>Any 4 of:</t>
  </si>
  <si>
    <t>Any 2 of:</t>
  </si>
  <si>
    <t>For FILLING NEEDS unmet by private insurance (Ex: TRIA - Terrorism Risk Insurance Act)</t>
  </si>
  <si>
    <t xml:space="preserve">  - May occur when private insurance is not economically viable (after 9/11 terrorist attack in NYC, private market withdrew coverage)</t>
  </si>
  <si>
    <t>When insurance is COMPULSORY (Ex: WC)</t>
  </si>
  <si>
    <t xml:space="preserve">  - If insurance is compulsory but not offered by the private market (for whatever reason) then government must be the provider</t>
  </si>
  <si>
    <t>For CONVENIENCE (Ex: NFIP - National Flood Insurance Program)</t>
  </si>
  <si>
    <t>For EFFICIENCY (Ex: auto insurance)</t>
  </si>
  <si>
    <t>For SOCIAL purposes (Ex: Medicare)</t>
  </si>
  <si>
    <t xml:space="preserve">  - Private market is motivated by profit, sometimes at the expense of social purposes like universal medical coverage for seniors</t>
  </si>
  <si>
    <t xml:space="preserve">  - Agent commissions eliminated → lower expense ratio → lower premiums for consumer</t>
  </si>
  <si>
    <t xml:space="preserve">  - Government may already have necessary structures in place (government already provides disaster relief after floods)</t>
  </si>
  <si>
    <t>NFIP:</t>
  </si>
  <si>
    <t xml:space="preserve">  - Involves private insurers and all tiers of government</t>
  </si>
  <si>
    <t xml:space="preserve">  - A federal flood insurance program administered by FEMA (federal Emergency Management Agency)</t>
  </si>
  <si>
    <t xml:space="preserve">  - Main provider of primary residential flood coverage (versus private flood insurance)</t>
  </si>
  <si>
    <t xml:space="preserve">  - Created in 1968 and participation is voluntary</t>
  </si>
  <si>
    <t>=</t>
  </si>
  <si>
    <t>+</t>
  </si>
  <si>
    <t>Income statement definition:</t>
  </si>
  <si>
    <t>Income statement use/purpose:</t>
  </si>
  <si>
    <r>
      <t xml:space="preserve">Shows a company's revenue &amp; expenses </t>
    </r>
    <r>
      <rPr>
        <u/>
        <sz val="11"/>
        <color theme="1"/>
        <rFont val="Calibri"/>
        <family val="2"/>
        <scheme val="minor"/>
      </rPr>
      <t>over a particular period</t>
    </r>
  </si>
  <si>
    <t>Shows company's current profitability (a company could have a strong balance sheet but weak current profitability)</t>
  </si>
  <si>
    <t>Shows strength of a company's capital (whether assets are sufficient to cover liabilities and remain solvent)</t>
  </si>
  <si>
    <r>
      <t xml:space="preserve">Shows a company's assets, liabilities, surplus </t>
    </r>
    <r>
      <rPr>
        <u/>
        <sz val="11"/>
        <color theme="1"/>
        <rFont val="Calibri"/>
        <family val="2"/>
        <scheme val="minor"/>
      </rPr>
      <t>at a specific point in time</t>
    </r>
  </si>
  <si>
    <t>Balance sheet definition:</t>
  </si>
  <si>
    <t>Balance sheet use/purpose:</t>
  </si>
  <si>
    <t>Statutory net income</t>
  </si>
  <si>
    <t>-</t>
  </si>
  <si>
    <t xml:space="preserve">+  </t>
  </si>
  <si>
    <t>RP(A)</t>
  </si>
  <si>
    <t>RP(B)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</si>
  <si>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this is the final provision for reinsurance</t>
    </r>
  </si>
  <si>
    <t>unauthorized reinsurer A</t>
  </si>
  <si>
    <t>min(</t>
  </si>
  <si>
    <t>,</t>
  </si>
  <si>
    <t>x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</si>
  <si>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90</t>
    </r>
  </si>
  <si>
    <t>)</t>
  </si>
  <si>
    <r>
      <t>T</t>
    </r>
    <r>
      <rPr>
        <vertAlign val="superscript"/>
        <sz val="11"/>
        <color theme="1"/>
        <rFont val="Calibri"/>
        <family val="2"/>
        <scheme val="minor"/>
      </rPr>
      <t>d</t>
    </r>
  </si>
  <si>
    <r>
      <t xml:space="preserve">     &lt;== REMEMBER: This is </t>
    </r>
    <r>
      <rPr>
        <b/>
        <i/>
        <sz val="11"/>
        <color rgb="FFFF0000"/>
        <rFont val="Calibri"/>
        <family val="2"/>
        <scheme val="minor"/>
      </rPr>
      <t>capped</t>
    </r>
    <r>
      <rPr>
        <i/>
        <sz val="11"/>
        <color rgb="FFFF0000"/>
        <rFont val="Calibri"/>
        <family val="2"/>
        <scheme val="minor"/>
      </rPr>
      <t xml:space="preserve"> by T = </t>
    </r>
  </si>
  <si>
    <r>
      <t xml:space="preserve">authorized reinsurer B </t>
    </r>
    <r>
      <rPr>
        <i/>
        <sz val="11"/>
        <color theme="1"/>
        <rFont val="Calibri"/>
        <family val="2"/>
        <scheme val="minor"/>
      </rPr>
      <t>(that's overdue)</t>
    </r>
  </si>
  <si>
    <r>
      <t xml:space="preserve">The provision for authorized but overdue reinsurers depends on whether or not they are </t>
    </r>
    <r>
      <rPr>
        <b/>
        <sz val="11"/>
        <color theme="1"/>
        <rFont val="Calibri"/>
        <family val="2"/>
        <scheme val="minor"/>
      </rPr>
      <t>slow-paying</t>
    </r>
    <r>
      <rPr>
        <sz val="11"/>
        <color theme="1"/>
        <rFont val="Calibri"/>
        <family val="2"/>
        <scheme val="minor"/>
      </rPr>
      <t>.</t>
    </r>
  </si>
  <si>
    <t>slow-paying ratio</t>
  </si>
  <si>
    <t>/</t>
  </si>
  <si>
    <t>(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</si>
  <si>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</si>
  <si>
    <t>Recvd</t>
  </si>
  <si>
    <t>slow-paying threshold is 20% so this reinsurer is</t>
  </si>
  <si>
    <t>if reinsurer IS NOT slow-paying:</t>
  </si>
  <si>
    <r>
      <t>P</t>
    </r>
    <r>
      <rPr>
        <vertAlign val="superscript"/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90</t>
    </r>
  </si>
  <si>
    <t>if reinsurer IS slow-paying:</t>
  </si>
  <si>
    <t xml:space="preserve">x  </t>
  </si>
  <si>
    <t>max(</t>
  </si>
  <si>
    <t>----</t>
  </si>
  <si>
    <t>Recvd ==&gt;</t>
  </si>
  <si>
    <t>part of C ==&gt;</t>
  </si>
  <si>
    <r>
      <t>T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</si>
  <si>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</si>
  <si>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</si>
  <si>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>T</t>
    </r>
    <r>
      <rPr>
        <vertAlign val="superscript"/>
        <sz val="11"/>
        <color rgb="FF0070C0"/>
        <rFont val="Calibri"/>
        <family val="2"/>
      </rPr>
      <t>d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</si>
  <si>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d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</si>
  <si>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 xml:space="preserve">A superscript of </t>
    </r>
    <r>
      <rPr>
        <vertAlign val="superscript"/>
        <sz val="11"/>
        <rFont val="Calibri"/>
        <family val="2"/>
      </rPr>
      <t>n</t>
    </r>
    <r>
      <rPr>
        <sz val="1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</si>
  <si>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bscript"/>
        <sz val="11"/>
        <rFont val="Calibri"/>
        <family val="2"/>
      </rPr>
      <t>d</t>
    </r>
    <r>
      <rPr>
        <sz val="11"/>
        <rFont val="Calibri"/>
        <family val="2"/>
        <scheme val="minor"/>
      </rPr>
      <t xml:space="preserve"> means the amount IS in disupte</t>
    </r>
  </si>
  <si>
    <r>
      <t xml:space="preserve">A subscript of </t>
    </r>
    <r>
      <rPr>
        <vertAlign val="subscript"/>
        <sz val="11"/>
        <rFont val="Calibri"/>
        <family val="2"/>
      </rPr>
      <t>90</t>
    </r>
    <r>
      <rPr>
        <sz val="11"/>
        <rFont val="Calibri"/>
        <family val="2"/>
        <scheme val="minor"/>
      </rPr>
      <t xml:space="preserve"> means the amount is PAST 90 DAYS due</t>
    </r>
  </si>
  <si>
    <t>Notation</t>
  </si>
  <si>
    <t>Identification section</t>
  </si>
  <si>
    <t>Recorded amounts for items mentioned in the scope</t>
  </si>
  <si>
    <t>Note:</t>
  </si>
  <si>
    <t>- Requires that significant insurance risk is assumed by reinsurer (under reinsured portion of contract)</t>
  </si>
  <si>
    <t>- Requires that a significant loss to the reinsurer is reasonably possible</t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</si>
  <si>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</si>
  <si>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Step 1:</t>
  </si>
  <si>
    <r>
      <t xml:space="preserve">   triangle without commutation </t>
    </r>
    <r>
      <rPr>
        <i/>
        <sz val="11"/>
        <color theme="1"/>
        <rFont val="Calibri"/>
        <family val="2"/>
        <scheme val="minor"/>
      </rPr>
      <t>(on left)</t>
    </r>
  </si>
  <si>
    <t>Step 2:</t>
  </si>
  <si>
    <r>
      <t xml:space="preserve">Primary Insurer </t>
    </r>
    <r>
      <rPr>
        <i/>
        <sz val="11"/>
        <color theme="1"/>
        <rFont val="Calibri"/>
        <family val="2"/>
        <scheme val="minor"/>
      </rPr>
      <t>(this is the answer to part i)</t>
    </r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</si>
  <si>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</si>
  <si>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commutation</t>
  </si>
  <si>
    <t>price</t>
  </si>
  <si>
    <t>For part ii, proceed as follows:</t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</si>
  <si>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</si>
  <si>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 xml:space="preserve">   commutation by summing net paid loss</t>
  </si>
  <si>
    <r>
      <t xml:space="preserve">   &amp; net reserve </t>
    </r>
    <r>
      <rPr>
        <i/>
        <sz val="11"/>
        <color theme="1"/>
        <rFont val="Calibri"/>
        <family val="2"/>
        <scheme val="minor"/>
      </rPr>
      <t>(on left)</t>
    </r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</si>
  <si>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</si>
  <si>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with</t>
  </si>
  <si>
    <t>without</t>
  </si>
  <si>
    <t>Quota-Share %</t>
  </si>
  <si>
    <t>Commutation Price:</t>
  </si>
  <si>
    <t>Gross pd</t>
  </si>
  <si>
    <t>Net pd</t>
  </si>
  <si>
    <t>Ceded pd</t>
  </si>
  <si>
    <t>QS%</t>
  </si>
  <si>
    <t>(1 - QS%)</t>
  </si>
  <si>
    <t>Gross resv</t>
  </si>
  <si>
    <t>Ceded resv</t>
  </si>
  <si>
    <t>Net resv</t>
  </si>
  <si>
    <r>
      <t xml:space="preserve"> - Compute net </t>
    </r>
    <r>
      <rPr>
        <b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 triangle without</t>
    </r>
  </si>
  <si>
    <r>
      <t xml:space="preserve"> - Adjust the appropriate entry from Step 1 </t>
    </r>
    <r>
      <rPr>
        <i/>
        <sz val="11"/>
        <color theme="1"/>
        <rFont val="Calibri"/>
        <family val="2"/>
        <scheme val="minor"/>
      </rPr>
      <t>(see below)</t>
    </r>
  </si>
  <si>
    <t xml:space="preserve"> - Use the above formula to create the net paid</t>
  </si>
  <si>
    <t>Commutation</t>
  </si>
  <si>
    <r>
      <t>S</t>
    </r>
    <r>
      <rPr>
        <sz val="11"/>
        <color rgb="FF222222"/>
        <rFont val="Arial"/>
        <family val="2"/>
      </rPr>
      <t>OLVENCY: primary &amp; reinsurer may have concerns about each other's </t>
    </r>
    <r>
      <rPr>
        <u/>
        <sz val="11"/>
        <color rgb="FF222222"/>
        <rFont val="Arial"/>
        <family val="2"/>
      </rPr>
      <t>solvency</t>
    </r>
  </si>
  <si>
    <r>
      <t>E</t>
    </r>
    <r>
      <rPr>
        <sz val="11"/>
        <color rgb="FF222222"/>
        <rFont val="Arial"/>
        <family val="2"/>
      </rPr>
      <t>XIT: commutation provides a way for the reinsurer (&amp; primary insurer) to </t>
    </r>
    <r>
      <rPr>
        <u/>
        <sz val="11"/>
        <color rgb="FF222222"/>
        <rFont val="Arial"/>
        <family val="2"/>
      </rPr>
      <t>exit</t>
    </r>
    <r>
      <rPr>
        <sz val="11"/>
        <color rgb="FF222222"/>
        <rFont val="Arial"/>
        <family val="2"/>
      </rPr>
      <t> a particular market</t>
    </r>
  </si>
  <si>
    <r>
      <t>D</t>
    </r>
    <r>
      <rPr>
        <sz val="11"/>
        <color rgb="FF222222"/>
        <rFont val="Arial"/>
        <family val="2"/>
      </rPr>
      <t>ISPUTES: primary &amp; reinsurer may want to end their relationship because of </t>
    </r>
    <r>
      <rPr>
        <u/>
        <sz val="11"/>
        <color rgb="FF222222"/>
        <rFont val="Arial"/>
        <family val="2"/>
      </rPr>
      <t>disputes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(Ex: over contract provisions)</t>
    </r>
  </si>
  <si>
    <r>
      <t>R</t>
    </r>
    <r>
      <rPr>
        <sz val="11"/>
        <color rgb="FF222222"/>
        <rFont val="Arial"/>
        <family val="2"/>
      </rPr>
      <t>ESERVES: primary &amp; reinsurer may disagree over the value of the ceded/assumed </t>
    </r>
    <r>
      <rPr>
        <u/>
        <sz val="11"/>
        <color rgb="FF222222"/>
        <rFont val="Arial"/>
        <family val="2"/>
      </rPr>
      <t>reserves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(both may think they're getting a good deal under the commutation)</t>
    </r>
  </si>
  <si>
    <t>% of surplus (reasonable range is 10-20%)</t>
  </si>
  <si>
    <t>% of reserves (reasonable range is 10-20%)</t>
  </si>
  <si>
    <t>SUM(Assets)</t>
  </si>
  <si>
    <t>SUM(Liabilities)</t>
  </si>
  <si>
    <t>&lt;== final answer #1</t>
  </si>
  <si>
    <t>&lt;== final answer #2</t>
  </si>
  <si>
    <t>ACL</t>
  </si>
  <si>
    <t>RBC ratio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</si>
  <si>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healthy (well above any action thresholds)</t>
    </r>
  </si>
  <si>
    <t>&lt;== final answer #3</t>
  </si>
  <si>
    <t>I would choose:</t>
  </si>
  <si>
    <t xml:space="preserve"> because it is the smallest of the 3 and therefore the most conservative.</t>
  </si>
  <si>
    <t>RMAD is normally determined using the actuary's estimated range for unpaid losses but in this problem we are given</t>
  </si>
  <si>
    <t>only the point estimate so we cannot use the standard quantitative rule. Our assessment of whether RMAD exists</t>
  </si>
  <si>
    <t>will use both quantitative and qualitative considerations.</t>
  </si>
  <si>
    <r>
      <t xml:space="preserve">The usual </t>
    </r>
    <r>
      <rPr>
        <u/>
        <sz val="11"/>
        <color theme="1"/>
        <rFont val="Calibri"/>
        <family val="2"/>
        <scheme val="minor"/>
      </rPr>
      <t>quantitative test</t>
    </r>
    <r>
      <rPr>
        <sz val="11"/>
        <color theme="1"/>
        <rFont val="Calibri"/>
        <family val="2"/>
        <scheme val="minor"/>
      </rPr>
      <t xml:space="preserve"> would be:</t>
    </r>
  </si>
  <si>
    <t xml:space="preserve">  (reserves + materiality standard) &lt; (high end of actuary's reserve range) ==&gt; YES (to RMAD)</t>
  </si>
  <si>
    <t xml:space="preserve">  (reserves + materiality standard) ≥ (high end of actuary's reserve range) ==&gt; NO (to RMAD)</t>
  </si>
  <si>
    <t>Now:</t>
  </si>
  <si>
    <t xml:space="preserve">  (reserves + materiality standard) </t>
  </si>
  <si>
    <r>
      <t xml:space="preserve">A </t>
    </r>
    <r>
      <rPr>
        <u/>
        <sz val="11"/>
        <color theme="1"/>
        <rFont val="Calibri"/>
        <family val="2"/>
        <scheme val="minor"/>
      </rPr>
      <t>qualitative test</t>
    </r>
    <r>
      <rPr>
        <sz val="11"/>
        <color theme="1"/>
        <rFont val="Calibri"/>
        <family val="2"/>
        <scheme val="minor"/>
      </rPr>
      <t xml:space="preserve"> would consider characteristics of the company. We were given the following company information:</t>
    </r>
  </si>
  <si>
    <t>Possible Choices for materiality standard:</t>
  </si>
  <si>
    <t>Choice 1:</t>
  </si>
  <si>
    <t>Choice 2:</t>
  </si>
  <si>
    <t>Choice 3:</t>
  </si>
  <si>
    <t>To calculate Choice 3:</t>
  </si>
  <si>
    <t>Reduction in surplus that causes insurer to fall to next RBC level</t>
  </si>
  <si>
    <t>Reserves</t>
  </si>
  <si>
    <t>If we assume the current surplus equals TAC (Total Adjusted Capital) then:</t>
  </si>
  <si>
    <t>To drop to the next control level, CAL, at 200%, the surplus must decrease by</t>
  </si>
  <si>
    <t>IBNR</t>
  </si>
  <si>
    <t xml:space="preserve">( </t>
  </si>
  <si>
    <t xml:space="preserve"> )</t>
  </si>
  <si>
    <t>Since the ultimate loss is</t>
  </si>
  <si>
    <t>the actuary's range, the opinion is:</t>
  </si>
  <si>
    <t>Since we have the actuary's range, we can apply the standard quantitative test for RMAD:</t>
  </si>
  <si>
    <t>Since</t>
  </si>
  <si>
    <t>high end of actuary's reserve range</t>
  </si>
  <si>
    <t>Bright Line Indicator Test:</t>
  </si>
  <si>
    <t>IF</t>
  </si>
  <si>
    <t>[1]</t>
  </si>
  <si>
    <t>The AA does not address material adverse deviation</t>
  </si>
  <si>
    <t>[2]</t>
  </si>
  <si>
    <t>10% x (net L &amp; LAE reserves)   &gt;   TAC – CAL</t>
  </si>
  <si>
    <t>THEN:</t>
  </si>
  <si>
    <t>In this situation, we have:</t>
  </si>
  <si>
    <t>10% x (net L &amp; LAE reserves)</t>
  </si>
  <si>
    <t>RBC CAL Level</t>
  </si>
  <si>
    <t>So TAC - CAL</t>
  </si>
  <si>
    <r>
      <t xml:space="preserve">From above, we see that </t>
    </r>
    <r>
      <rPr>
        <b/>
        <sz val="11"/>
        <color theme="1"/>
        <rFont val="Calibri"/>
        <family val="2"/>
        <scheme val="minor"/>
      </rPr>
      <t>condition [2]</t>
    </r>
    <r>
      <rPr>
        <sz val="11"/>
        <color theme="1"/>
        <rFont val="Calibri"/>
        <family val="2"/>
        <scheme val="minor"/>
      </rPr>
      <t xml:space="preserve"> of the Bright Line Indicator Test is:</t>
    </r>
  </si>
  <si>
    <t>The conclusion of the Bright Line Indicator Test is:</t>
  </si>
  <si>
    <t>not satisfied</t>
  </si>
  <si>
    <t xml:space="preserve">       The financial analyst should pursue comments from the AA</t>
  </si>
  <si>
    <t>Ultimate loss</t>
  </si>
  <si>
    <r>
      <t xml:space="preserve">Actuary's </t>
    </r>
    <r>
      <rPr>
        <u/>
        <sz val="11"/>
        <color theme="1"/>
        <rFont val="Calibri"/>
        <family val="2"/>
        <scheme val="minor"/>
      </rPr>
      <t>loss</t>
    </r>
    <r>
      <rPr>
        <sz val="11"/>
        <color theme="1"/>
        <rFont val="Calibri"/>
        <family val="2"/>
        <scheme val="minor"/>
      </rPr>
      <t xml:space="preserve"> range:</t>
    </r>
  </si>
  <si>
    <t>Paid</t>
  </si>
  <si>
    <t>Case</t>
  </si>
  <si>
    <t>Materiality standard</t>
  </si>
  <si>
    <r>
      <t xml:space="preserve">  Actuary's </t>
    </r>
    <r>
      <rPr>
        <u/>
        <sz val="11"/>
        <color theme="1"/>
        <rFont val="Calibri"/>
        <family val="2"/>
        <scheme val="minor"/>
      </rPr>
      <t>reserve</t>
    </r>
    <r>
      <rPr>
        <sz val="11"/>
        <color theme="1"/>
        <rFont val="Calibri"/>
        <family val="2"/>
        <scheme val="minor"/>
      </rPr>
      <t xml:space="preserve"> range:</t>
    </r>
  </si>
  <si>
    <t>Step 1</t>
  </si>
  <si>
    <t>(1)</t>
  </si>
  <si>
    <t>(2)</t>
  </si>
  <si>
    <t>total</t>
  </si>
  <si>
    <t>RBC Capital Required:</t>
  </si>
  <si>
    <t>ACL:</t>
  </si>
  <si>
    <t>TAC:</t>
  </si>
  <si>
    <t>RBC ratio:</t>
  </si>
  <si>
    <t xml:space="preserve"> &lt;== trend test required</t>
  </si>
  <si>
    <t>COR:</t>
  </si>
  <si>
    <t xml:space="preserve"> &lt;== need this only if trend test is required</t>
  </si>
  <si>
    <t>level</t>
  </si>
  <si>
    <t>threshhold</t>
  </si>
  <si>
    <t>action</t>
  </si>
  <si>
    <t/>
  </si>
  <si>
    <t>CAL</t>
  </si>
  <si>
    <t xml:space="preserve"> &lt;==</t>
  </si>
  <si>
    <t>RAL</t>
  </si>
  <si>
    <t>MCL</t>
  </si>
  <si>
    <t>If IRIS 4 is unusual, recalculate IRIS 1,2,7,10,13 with surplus aid removed</t>
  </si>
  <si>
    <t>If IRIS 11 is not ok, recalculate IRIS 5 with prior year devlpt removed</t>
  </si>
  <si>
    <t>recalc due to IRIS 4</t>
  </si>
  <si>
    <t>recalc due to IRIS 11</t>
  </si>
  <si>
    <t>IRIS 1</t>
  </si>
  <si>
    <t>IRIS 2</t>
  </si>
  <si>
    <t>IRIS 3</t>
  </si>
  <si>
    <t>IRIS 4</t>
  </si>
  <si>
    <t>----&gt;</t>
  </si>
  <si>
    <t>surplus aid</t>
  </si>
  <si>
    <t>IRIS 5</t>
  </si>
  <si>
    <t>LR</t>
  </si>
  <si>
    <t>IRIS 6</t>
  </si>
  <si>
    <t>ER</t>
  </si>
  <si>
    <t>IRIS 7</t>
  </si>
  <si>
    <t>IIR</t>
  </si>
  <si>
    <t>IRIS 8</t>
  </si>
  <si>
    <t>IRIS 9</t>
  </si>
  <si>
    <t>IRIS 10</t>
  </si>
  <si>
    <t>IRIS 11</t>
  </si>
  <si>
    <t>IRIS 12</t>
  </si>
  <si>
    <t>IRIS 13</t>
  </si>
  <si>
    <t>deficiency</t>
  </si>
  <si>
    <t>required</t>
  </si>
  <si>
    <t>avg(R/P)</t>
  </si>
  <si>
    <t xml:space="preserve">CY - 1: </t>
  </si>
  <si>
    <t xml:space="preserve">CY - 2: </t>
  </si>
  <si>
    <t>By defn, RBC ratio</t>
  </si>
  <si>
    <t>TAC</t>
  </si>
  <si>
    <t>Rcat charge</t>
  </si>
  <si>
    <t>1-yr dev</t>
  </si>
  <si>
    <t>removed</t>
  </si>
  <si>
    <t>Cook.Personal</t>
  </si>
  <si>
    <t>Germani.GovtIns</t>
  </si>
  <si>
    <t>Horn2020.Flood</t>
  </si>
  <si>
    <t>Odomirok.15-P</t>
  </si>
  <si>
    <t>Odomirok.8-9-IS</t>
  </si>
  <si>
    <t>Odomirok.14-F</t>
  </si>
  <si>
    <t>NAIC.IRIS</t>
  </si>
  <si>
    <t>Odomirok.19-RBC</t>
  </si>
  <si>
    <t>Odomirok.22-23-GAAP</t>
  </si>
  <si>
    <t>Freihaut.Reins</t>
  </si>
  <si>
    <t>Klann.ReinsComm</t>
  </si>
  <si>
    <r>
      <rPr>
        <b/>
        <sz val="11"/>
        <color rgb="FFFF0000"/>
        <rFont val="Calibri"/>
        <family val="2"/>
        <scheme val="minor"/>
      </rPr>
      <t>LR</t>
    </r>
    <r>
      <rPr>
        <sz val="11"/>
        <color theme="1"/>
        <rFont val="Calibri"/>
        <family val="2"/>
        <scheme val="minor"/>
      </rPr>
      <t xml:space="preserve"> with</t>
    </r>
  </si>
  <si>
    <t>+    20%    x    (</t>
  </si>
  <si>
    <t>Pn90</t>
  </si>
  <si>
    <t>Td</t>
  </si>
  <si>
    <t xml:space="preserve">REMEMBER:     RP(A)  is  capped  by  T  = </t>
  </si>
  <si>
    <t xml:space="preserve">  &lt;== this is the final provision for reinsurance</t>
  </si>
  <si>
    <t>authorized reinsurer B (that's overdue)</t>
  </si>
  <si>
    <t>The provision for authorized but overdue reinsurers depends on whether or not they are slow-paying.</t>
  </si>
  <si>
    <t>Pn</t>
  </si>
  <si>
    <t>Pd90</t>
  </si>
  <si>
    <t>unauthorized</t>
  </si>
  <si>
    <t>authorized</t>
  </si>
  <si>
    <t>reinsurer A</t>
  </si>
  <si>
    <t>reinsurer B</t>
  </si>
  <si>
    <t>|</t>
  </si>
  <si>
    <r>
      <t>R</t>
    </r>
    <r>
      <rPr>
        <vertAlign val="subscript"/>
        <sz val="11"/>
        <color rgb="FF006100"/>
        <rFont val="Calibri"/>
        <family val="2"/>
        <scheme val="minor"/>
      </rPr>
      <t>3</t>
    </r>
    <r>
      <rPr>
        <sz val="11"/>
        <color rgb="FF006100"/>
        <rFont val="Calibri"/>
        <family val="2"/>
        <scheme val="minor"/>
      </rPr>
      <t xml:space="preserve"> =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</si>
  <si>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</si>
  <si>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charge for non-invested assets</t>
  </si>
  <si>
    <t>charge for reins. recov.</t>
  </si>
  <si>
    <t>+ charge for health credit risk</t>
  </si>
  <si>
    <t>+ 0</t>
  </si>
  <si>
    <t>NON-INVESTED ASSETS</t>
  </si>
  <si>
    <t>amount</t>
  </si>
  <si>
    <t>RBC factor</t>
  </si>
  <si>
    <t>investment income due &amp; accrued</t>
  </si>
  <si>
    <t>charges for NON-INVESTED ASSETS</t>
  </si>
  <si>
    <t>amounts receivable related to uninsured plans</t>
  </si>
  <si>
    <t>guaranty funds receivable or on deposit</t>
  </si>
  <si>
    <t>recoverable (parents/subs/affiliates)</t>
  </si>
  <si>
    <t>aggregate write-ins for other than invested assets</t>
  </si>
  <si>
    <t>REINSURANCE RECOVERABLES</t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</si>
  <si>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non-invested assets</t>
    </r>
  </si>
  <si>
    <t>n/a</t>
  </si>
  <si>
    <t>pre-allocation charges for REINSURANCE RECOVERABLES</t>
  </si>
  <si>
    <t>* assume this P&amp;C insurer has no health credit risk</t>
  </si>
  <si>
    <r>
      <t>Check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allocation of RBC for reinsurance recoverables</t>
    </r>
  </si>
  <si>
    <r>
      <t xml:space="preserve">U/W risk </t>
    </r>
    <r>
      <rPr>
        <i/>
        <sz val="11"/>
        <color theme="1"/>
        <rFont val="Calibri"/>
        <family val="2"/>
        <scheme val="minor"/>
      </rPr>
      <t>(you need this to finish the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calculation)</t>
    </r>
  </si>
  <si>
    <r>
      <t xml:space="preserve">  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</si>
  <si>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r>
      <t>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</si>
  <si>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t xml:space="preserve">  (RBC charge for NON-INVESTED ASSETS) + (1/2)x(RBC charge for reins recoverables)</t>
  </si>
  <si>
    <r>
      <t>Since R</t>
    </r>
    <r>
      <rPr>
        <vertAlign val="subscript"/>
        <sz val="11"/>
        <color theme="1"/>
        <rFont val="Calibri"/>
        <family val="2"/>
        <scheme val="minor"/>
      </rPr>
      <t>4</t>
    </r>
  </si>
  <si>
    <r>
      <t>into R</t>
    </r>
    <r>
      <rPr>
        <vertAlign val="subscript"/>
        <sz val="11"/>
        <color theme="1"/>
        <rFont val="Calibri"/>
        <family val="2"/>
        <scheme val="minor"/>
      </rPr>
      <t>3</t>
    </r>
  </si>
  <si>
    <r>
      <t>final R</t>
    </r>
    <r>
      <rPr>
        <vertAlign val="sub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charge for reins recovs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</si>
  <si>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reinsurance recoverables</t>
    </r>
  </si>
  <si>
    <t>voluntarily providing coverage?</t>
  </si>
  <si>
    <t>Identify 2 coverage restrictions might an insurer place on a high-risk driver before</t>
  </si>
  <si>
    <t>coverage restrictions: any 2 of..</t>
  </si>
  <si>
    <t xml:space="preserve">  - higher deductibles (comprehensive or collision)</t>
  </si>
  <si>
    <t xml:space="preserve">  - lower limits (liability)</t>
  </si>
  <si>
    <t xml:space="preserve">  - exclusion of certain coverages (medical, glass coverage)</t>
  </si>
  <si>
    <t>Identify 3 mechanisms for operating a state residual auto insurance market.</t>
  </si>
  <si>
    <t>mechanisms:</t>
  </si>
  <si>
    <t xml:space="preserve">  - ARP (Assigned Risk Plan) also sometimes called AIP (Auto Insurance Plan)</t>
  </si>
  <si>
    <t xml:space="preserve">  - JUA (Joint Underwriting Association)</t>
  </si>
  <si>
    <t xml:space="preserve">  - RF (Reinsurance Facility)</t>
  </si>
  <si>
    <t xml:space="preserve">  - property owners in urban areas couldn't find coverage due to crime/riot risk</t>
  </si>
  <si>
    <t>rationale for FAIR plans:</t>
  </si>
  <si>
    <t>Briefly describe the rationale for FAIR plans (Fair Access to Insurance Requirements):</t>
  </si>
  <si>
    <t>Describe how FAIR plays operate.</t>
  </si>
  <si>
    <t>operation of FAIR plans:</t>
  </si>
  <si>
    <t xml:space="preserve">  - policies are serviced by a syndicate or private company (who collect premiums, handle claims, &amp; take</t>
  </si>
  <si>
    <t xml:space="preserve">     a cut for their service)</t>
  </si>
  <si>
    <t xml:space="preserve">  - premiums &amp; losses are shared by all property insurers in state</t>
  </si>
  <si>
    <t>Part 5, Section 1</t>
  </si>
  <si>
    <t>Schedule P format:</t>
  </si>
  <si>
    <t xml:space="preserve"> &lt;== CYs</t>
  </si>
  <si>
    <t>Part 5, Section 2</t>
  </si>
  <si>
    <t>non-Schedule P format:</t>
  </si>
  <si>
    <t>Part 5, Section 3</t>
  </si>
  <si>
    <t>Answer to part (b)</t>
  </si>
  <si>
    <t>Cumulative Number of Claims Closed with Payment</t>
  </si>
  <si>
    <t>Triangle of closed to reported claims</t>
  </si>
  <si>
    <t>Number of Outstanding Claims</t>
  </si>
  <si>
    <t>Triangle of closed WITH PAYMENT to reported claims</t>
  </si>
  <si>
    <t>The interpretation of these ratios is:</t>
  </si>
  <si>
    <t>no trend</t>
  </si>
  <si>
    <t>gradual trend UP</t>
  </si>
  <si>
    <t>gradual trend down</t>
  </si>
  <si>
    <t>SPIKE</t>
  </si>
  <si>
    <t>dip</t>
  </si>
  <si>
    <t xml:space="preserve">A    </t>
  </si>
  <si>
    <t xml:space="preserve">B    </t>
  </si>
  <si>
    <t xml:space="preserve">C    </t>
  </si>
  <si>
    <t xml:space="preserve">D    </t>
  </si>
  <si>
    <t xml:space="preserve">E    </t>
  </si>
  <si>
    <t>Answer to part (a)</t>
  </si>
  <si>
    <t>Answer to part (c)</t>
  </si>
  <si>
    <t>Based on the ratios in the resulting triangle, which of the following interpretations</t>
  </si>
  <si>
    <t>is most correct?</t>
  </si>
  <si>
    <t>Calculate the triangle of the ratio of closed claims to reported claims.</t>
  </si>
  <si>
    <t>Calculate the triangle of the ratio of closed WITH PAYMENT claims to reported claims.</t>
  </si>
  <si>
    <t>Protected cell liabilities</t>
  </si>
  <si>
    <t>Mortgage loans on real estate: Other than first liens</t>
  </si>
  <si>
    <t>Surplus adjustments</t>
  </si>
  <si>
    <t>Change in nonadmitted assets (Exhibit of Nonadmitted Assets, Line 28, Col. 3)</t>
  </si>
  <si>
    <t>Real estate: Properties held for sale (less $ encumbrances)</t>
  </si>
  <si>
    <t>Total liabilities (Lines 26 and 27)</t>
  </si>
  <si>
    <t>Federal and foreign income taxes incurred</t>
  </si>
  <si>
    <t>L</t>
  </si>
  <si>
    <t>O</t>
  </si>
  <si>
    <t>Reinsurance payable on paid losses and loss adjustment expenses</t>
  </si>
  <si>
    <t>Identify the components of 'direct charges to surplus'.</t>
  </si>
  <si>
    <t>Components of 'direct charges to surplus'</t>
  </si>
  <si>
    <t xml:space="preserve">  - other surplus changes</t>
  </si>
  <si>
    <t xml:space="preserve">  - additional capital contributions</t>
  </si>
  <si>
    <t xml:space="preserve">  - stockholder dividends</t>
  </si>
  <si>
    <t>policyholder's surplus</t>
  </si>
  <si>
    <t>surplus</t>
  </si>
  <si>
    <t>Classification</t>
  </si>
  <si>
    <t>item</t>
  </si>
  <si>
    <t>+/-</t>
  </si>
  <si>
    <t>current (unless otherwise stated)</t>
  </si>
  <si>
    <t>value</t>
  </si>
  <si>
    <t>other</t>
  </si>
  <si>
    <t>prior policyholder's surplus</t>
  </si>
  <si>
    <t>NWP</t>
  </si>
  <si>
    <t>--------</t>
  </si>
  <si>
    <t>NEP</t>
  </si>
  <si>
    <t>incurred losses</t>
  </si>
  <si>
    <t>other U/W expenses</t>
  </si>
  <si>
    <t>net investment income earned</t>
  </si>
  <si>
    <t>H</t>
  </si>
  <si>
    <t>net realized capital gains less tax</t>
  </si>
  <si>
    <t>I</t>
  </si>
  <si>
    <t>net unrealized capital gains less tax</t>
  </si>
  <si>
    <t>+ chg</t>
  </si>
  <si>
    <t>J</t>
  </si>
  <si>
    <t>other income</t>
  </si>
  <si>
    <t>K</t>
  </si>
  <si>
    <t>dividends to policyholders</t>
  </si>
  <si>
    <t>dividends to stockholders</t>
  </si>
  <si>
    <t>M</t>
  </si>
  <si>
    <t>federal &amp; foreign taxes</t>
  </si>
  <si>
    <t>N</t>
  </si>
  <si>
    <t>net deferred income tax</t>
  </si>
  <si>
    <t>provision for reinsurance</t>
  </si>
  <si>
    <t>- chg</t>
  </si>
  <si>
    <t>total assets</t>
  </si>
  <si>
    <t>Q</t>
  </si>
  <si>
    <t>non-admitted assets</t>
  </si>
  <si>
    <t xml:space="preserve">  &lt;== sum(other) - prior surpus</t>
  </si>
  <si>
    <t>change in surplus</t>
  </si>
  <si>
    <t>Calculate the current year's policyholder's surplus.</t>
  </si>
  <si>
    <t>Calculate these 3 items in total for all policy groups for both GAAP &amp; SAP:</t>
  </si>
  <si>
    <t>(3)</t>
  </si>
  <si>
    <t>(4)</t>
  </si>
  <si>
    <t>(5)</t>
  </si>
  <si>
    <t>(6)</t>
  </si>
  <si>
    <t>(7)</t>
  </si>
  <si>
    <t>(8)</t>
  </si>
  <si>
    <t>premium deficiency</t>
  </si>
  <si>
    <t>policy</t>
  </si>
  <si>
    <t>inv.</t>
  </si>
  <si>
    <t>GAAP</t>
  </si>
  <si>
    <t>SAP</t>
  </si>
  <si>
    <t>DAC asset</t>
  </si>
  <si>
    <t>grouping</t>
  </si>
  <si>
    <t>UPR</t>
  </si>
  <si>
    <t>PV(loss)</t>
  </si>
  <si>
    <t>income</t>
  </si>
  <si>
    <t>DAC</t>
  </si>
  <si>
    <t>profit</t>
  </si>
  <si>
    <t>prem. def.</t>
  </si>
  <si>
    <t>PDR liability</t>
  </si>
  <si>
    <t>/\</t>
  </si>
  <si>
    <t xml:space="preserve"> =  (1) - (2) + (3) - (4)</t>
  </si>
  <si>
    <t>/ | \</t>
  </si>
  <si>
    <t xml:space="preserve"> = MAX[ 0, -(5) ]</t>
  </si>
  <si>
    <t xml:space="preserve"> =  (1) - (2) + (3)</t>
  </si>
  <si>
    <t>final answers to (a)</t>
  </si>
  <si>
    <t xml:space="preserve"> = MAX[ 0, -(7) ]</t>
  </si>
  <si>
    <t>Step 2</t>
  </si>
  <si>
    <t>(6a)</t>
  </si>
  <si>
    <t>(6b)</t>
  </si>
  <si>
    <t>(8a)</t>
  </si>
  <si>
    <t>(8b)</t>
  </si>
  <si>
    <t>original</t>
  </si>
  <si>
    <t>PDR</t>
  </si>
  <si>
    <t>asset</t>
  </si>
  <si>
    <t>liab.</t>
  </si>
  <si>
    <t xml:space="preserve"> = MAX[ 0, (4)-(6) ]</t>
  </si>
  <si>
    <t xml:space="preserve"> = MAX[ 0, (6)-(4) ]</t>
  </si>
  <si>
    <t xml:space="preserve"> = 0 (always)</t>
  </si>
  <si>
    <t xml:space="preserve"> = (8)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</si>
  <si>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premium deficiency</t>
    </r>
    <r>
      <rPr>
        <sz val="11"/>
        <color theme="1"/>
        <rFont val="Calibri"/>
        <family val="2"/>
        <scheme val="minor"/>
      </rPr>
      <t xml:space="preserve"> for GAAP &amp; SAP for each policy group by completing the following table</t>
    </r>
  </si>
  <si>
    <r>
      <t xml:space="preserve"> use the results of Step 1 to calculate the </t>
    </r>
    <r>
      <rPr>
        <u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DAC asset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PDR liability</t>
    </r>
    <r>
      <rPr>
        <sz val="11"/>
        <color theme="1"/>
        <rFont val="Calibri"/>
        <family val="2"/>
        <scheme val="minor"/>
      </rPr>
      <t xml:space="preserve"> for GAAP &amp; SAP</t>
    </r>
  </si>
  <si>
    <t>Actuary's low end of range (ultimate loss)</t>
  </si>
  <si>
    <t>Actuary's point-estimate (ultimate loss)</t>
  </si>
  <si>
    <t>Actuary's HIGH end of range (ultimate loss)</t>
  </si>
  <si>
    <r>
      <t xml:space="preserve">We will assume that the actuary </t>
    </r>
    <r>
      <rPr>
        <u/>
        <sz val="11"/>
        <color theme="1"/>
        <rFont val="Calibri"/>
        <family val="2"/>
        <scheme val="minor"/>
      </rPr>
      <t>did</t>
    </r>
    <r>
      <rPr>
        <sz val="11"/>
        <color theme="1"/>
        <rFont val="Calibri"/>
        <family val="2"/>
        <scheme val="minor"/>
      </rPr>
      <t xml:space="preserve"> address RMAD so that </t>
    </r>
    <r>
      <rPr>
        <b/>
        <sz val="11"/>
        <color theme="1"/>
        <rFont val="Calibri"/>
        <family val="2"/>
        <scheme val="minor"/>
      </rPr>
      <t>condition [1]</t>
    </r>
    <r>
      <rPr>
        <sz val="11"/>
        <color theme="1"/>
        <rFont val="Calibri"/>
        <family val="2"/>
        <scheme val="minor"/>
      </rPr>
      <t xml:space="preserve"> is:</t>
    </r>
  </si>
  <si>
    <t>Justify the selection of one materiality standard from part (a) above to be considered</t>
  </si>
  <si>
    <t xml:space="preserve">This auto insurance company has been in business for 2 years. It has loose underwriting guidelines to </t>
  </si>
  <si>
    <t>encourage growth and premium volume has been rapidly rising. Underwriting results have been mixed.</t>
  </si>
  <si>
    <t>Management is experienced but the board of directors is pressuring them to grow quickly.</t>
  </si>
  <si>
    <t>This company appears headed for possible disaster so having a smaller standard provides earlier warning.</t>
  </si>
  <si>
    <r>
      <t xml:space="preserve">It appears </t>
    </r>
    <r>
      <rPr>
        <u/>
        <sz val="11"/>
        <color theme="1"/>
        <rFont val="Calibri"/>
        <family val="2"/>
        <scheme val="minor"/>
      </rPr>
      <t>likely that RMAD exists</t>
    </r>
    <r>
      <rPr>
        <sz val="11"/>
        <color theme="1"/>
        <rFont val="Calibri"/>
        <family val="2"/>
        <scheme val="minor"/>
      </rPr>
      <t xml:space="preserve"> based on this quantitative analysis.</t>
    </r>
  </si>
  <si>
    <t xml:space="preserve">  - In business for only 2 years</t>
  </si>
  <si>
    <t xml:space="preserve">  -  Loose underwriting guidelines</t>
  </si>
  <si>
    <t xml:space="preserve">  - No information provided on the reserving philosophy but give the board's pressure, reserves could be deficient</t>
  </si>
  <si>
    <t xml:space="preserve">  -  Company is growing rapidly, which can be a warning sign for financial difficulties</t>
  </si>
  <si>
    <t xml:space="preserve">  -  Management is experienced but the board of directors is pressuring management to grow</t>
  </si>
  <si>
    <t xml:space="preserve">      so management may take greater risks to satisfy the board.</t>
  </si>
  <si>
    <r>
      <t xml:space="preserve">All of these factors provide evidence that this company has a </t>
    </r>
    <r>
      <rPr>
        <u/>
        <sz val="11"/>
        <color theme="1"/>
        <rFont val="Calibri"/>
        <family val="2"/>
        <scheme val="minor"/>
      </rPr>
      <t>high risk</t>
    </r>
    <r>
      <rPr>
        <sz val="11"/>
        <color theme="1"/>
        <rFont val="Calibri"/>
        <family val="2"/>
        <scheme val="minor"/>
      </rPr>
      <t xml:space="preserve"> of RMAD</t>
    </r>
  </si>
  <si>
    <r>
      <rPr>
        <b/>
        <sz val="11"/>
        <color theme="1"/>
        <rFont val="Calibri"/>
        <family val="2"/>
        <scheme val="minor"/>
      </rPr>
      <t>Conclusion:</t>
    </r>
    <r>
      <rPr>
        <sz val="11"/>
        <color theme="1"/>
        <rFont val="Calibri"/>
        <family val="2"/>
        <scheme val="minor"/>
      </rPr>
      <t xml:space="preserve">  Based on quantitative &amp; qualitative considerations, this company has </t>
    </r>
    <r>
      <rPr>
        <b/>
        <sz val="11"/>
        <color rgb="FFFF0000"/>
        <rFont val="Calibri"/>
        <family val="2"/>
        <scheme val="minor"/>
      </rPr>
      <t>high risk of RMAD</t>
    </r>
    <r>
      <rPr>
        <sz val="11"/>
        <color theme="1"/>
        <rFont val="Calibri"/>
        <family val="2"/>
        <scheme val="minor"/>
      </rPr>
      <t>.</t>
    </r>
  </si>
  <si>
    <t>Identify 4 reasons for a commutation to occur.</t>
  </si>
  <si>
    <t>Briefly describe the extent does private insurance provide unemployment coverage?</t>
  </si>
  <si>
    <t>Private insurance does not provide unemployment insurance.</t>
  </si>
  <si>
    <t>Briefly describe a social cost to unemployment insurance and a proposal that could</t>
  </si>
  <si>
    <t>mitigate the cost.</t>
  </si>
  <si>
    <t>social cost:</t>
  </si>
  <si>
    <t xml:space="preserve">  - lengthens the period of unemployment</t>
  </si>
  <si>
    <t>proposed solution:</t>
  </si>
  <si>
    <t xml:space="preserve">  - reduce benefits to encourage return to full-paid work</t>
  </si>
  <si>
    <t>What is a conditional payment in the context of WC (Worker's Compensation) and Medicare?</t>
  </si>
  <si>
    <t>conditional payment:</t>
  </si>
  <si>
    <t xml:space="preserve">  - when medical costs are incurred BEFORE primary coverage begins =&gt; Medicare will make CONDITIONAL payments</t>
  </si>
  <si>
    <t xml:space="preserve">  - these conditional payments are reimbursed once primary insurer is determined</t>
  </si>
  <si>
    <t>Briefly describe 2 policy goals or objectives of NFIP.</t>
  </si>
  <si>
    <t>Any 2 of the following policy goals or objectives:</t>
  </si>
  <si>
    <r>
      <t xml:space="preserve">policy goals: </t>
    </r>
    <r>
      <rPr>
        <b/>
        <sz val="11"/>
        <color rgb="FFFF0000"/>
        <rFont val="Calibri"/>
        <family val="2"/>
        <scheme val="minor"/>
      </rPr>
      <t>AM&amp;R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</si>
  <si>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ccess: provide access to primary insurance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</si>
  <si>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itigate flood risk through floodplain management standards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</si>
  <si>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educe flood risk through floodplain management standards</t>
    </r>
  </si>
  <si>
    <r>
      <t xml:space="preserve">objectives: </t>
    </r>
    <r>
      <rPr>
        <b/>
        <sz val="11"/>
        <color rgb="FFFF0000"/>
        <rFont val="Calibri"/>
        <family val="2"/>
        <scheme val="minor"/>
      </rPr>
      <t>RASH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</si>
  <si>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isk-based premiums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</si>
  <si>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ffordability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</si>
  <si>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ustainability (premiums should cover claims costs &amp; expenses)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</si>
  <si>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igh participation rates</t>
    </r>
  </si>
  <si>
    <t>Identify 2 situations where the purchase of flood insurance is manadatory.</t>
  </si>
  <si>
    <t xml:space="preserve">  - when a mortgage lender specifically requires participation (even if outside a SFHA)</t>
  </si>
  <si>
    <t xml:space="preserve">  - for property owners in a SFHA (Special Flood Hazard Areas) with a federally backed mortgage</t>
  </si>
  <si>
    <t>Identify 2 ways private insurers can be involved in the flood insurance market.</t>
  </si>
  <si>
    <t xml:space="preserve">  - service policies (marketing, selling, writing, claims management)</t>
  </si>
  <si>
    <t xml:space="preserve">  - assume full risk as primary insurer</t>
  </si>
  <si>
    <t xml:space="preserve">  - assume a portion of risk as a reinsurer</t>
  </si>
  <si>
    <t>Briefly describe 2 ways of estimating retrospective premium adjustments</t>
  </si>
  <si>
    <t>Define the concept of a retrospectively rated contract.</t>
  </si>
  <si>
    <t>Identify 2 required financial statement disclosures regarding retrospectively rated policies.</t>
  </si>
  <si>
    <t>NAIC.SSAP-66</t>
  </si>
  <si>
    <t xml:space="preserve">  - a contract where the final premium is based on the loss experience of the policy</t>
  </si>
  <si>
    <t xml:space="preserve">  - includes loss development after expiration</t>
  </si>
  <si>
    <t xml:space="preserve">  - final premium is determined by a formula written into the policy or by law</t>
  </si>
  <si>
    <t xml:space="preserve">  - apply the historical ratio of (retrospective rated developments)/(earned standard premium)</t>
  </si>
  <si>
    <t xml:space="preserve">     to the premium for the policy being rated</t>
  </si>
  <si>
    <t xml:space="preserve">  - for each risk, compare known to anticipated loss development (including IBNR) to</t>
  </si>
  <si>
    <t xml:space="preserve">     estimate return or additional premium earned at that point in time</t>
  </si>
  <si>
    <t xml:space="preserve">  - estimation method for premium adjustments</t>
  </si>
  <si>
    <t xml:space="preserve">  - accounting method for premium adjustments</t>
  </si>
  <si>
    <t xml:space="preserve">  - amount &amp; proportion of net premiums subject to retrospective adjustments</t>
  </si>
  <si>
    <t xml:space="preserve">  - calculation of non-admitted retrospective premium</t>
  </si>
  <si>
    <t>Exam 6U - Practice 2 - Answers</t>
  </si>
  <si>
    <t>Odomirok.10-Notes</t>
  </si>
  <si>
    <t>McCarty.Credit</t>
  </si>
  <si>
    <t>Odomirok.25-Solv2</t>
  </si>
  <si>
    <t>NAIC.Price</t>
  </si>
  <si>
    <t>Define the concept of price optimization as discussed in Price Optimization White Paper.</t>
  </si>
  <si>
    <t xml:space="preserve"> - the process of maximizing or minimizing a business metric</t>
  </si>
  <si>
    <t xml:space="preserve"> - uses sophisticated tools and models to quantify business considerations</t>
  </si>
  <si>
    <t xml:space="preserve"> - provides more accurate pricing</t>
  </si>
  <si>
    <t xml:space="preserve"> - doesn't unfairly discriminate if applied on a ratebook level</t>
  </si>
  <si>
    <t>Benefits:</t>
  </si>
  <si>
    <t>Identify 2 benefits and 2 drawbacks of price optimization.</t>
  </si>
  <si>
    <t>Drawbacks: Any 2 of..</t>
  </si>
  <si>
    <t xml:space="preserve"> - regulators don't have the data to independently verify rates based on price optimization</t>
  </si>
  <si>
    <t xml:space="preserve"> - the models (often GLMs) can produce large individual rate swings</t>
  </si>
  <si>
    <t xml:space="preserve"> - no evidence of improved stability from using price optimization</t>
  </si>
  <si>
    <t xml:space="preserve"> - concern that ratemaing ASOPs may be violated (if rates are unfairly discriminatory)</t>
  </si>
  <si>
    <t>Identify 2 recommendations of the Task Force on Price Optimization regarding pricing methodology.</t>
  </si>
  <si>
    <t xml:space="preserve"> - rates should be cost-based</t>
  </si>
  <si>
    <t xml:space="preserve"> - rates should comply with state law</t>
  </si>
  <si>
    <t xml:space="preserve"> - customers with identical risk profiles should be charged the same rate</t>
  </si>
  <si>
    <t>involvement by actuaries is required:</t>
  </si>
  <si>
    <t>Summary of significant accounting principles</t>
  </si>
  <si>
    <r>
      <t xml:space="preserve">For each of the following items contained in "Notes to the Financial Statements", state (yes/no) whether </t>
    </r>
    <r>
      <rPr>
        <u/>
        <sz val="11"/>
        <rFont val="Calibri"/>
        <family val="2"/>
        <scheme val="minor"/>
      </rPr>
      <t>direct</t>
    </r>
  </si>
  <si>
    <t>Reinsurance</t>
  </si>
  <si>
    <t>Premium Deficiency Reserves</t>
  </si>
  <si>
    <t>High Deductibles</t>
  </si>
  <si>
    <t>yes</t>
  </si>
  <si>
    <t>Briefly describe any 2 of the financial statement notes listed in part (a)</t>
  </si>
  <si>
    <t xml:space="preserve"> - disclose source of rules (usually NAIC APPM and the SSAPS)</t>
  </si>
  <si>
    <t xml:space="preserve"> - disclose exceptions to rules</t>
  </si>
  <si>
    <t xml:space="preserve"> - reserves are net of reinsurance on the balance sheet and income statement</t>
  </si>
  <si>
    <t xml:space="preserve"> - reinsurance can significantly lower the B/S reserves and affects the surplus</t>
  </si>
  <si>
    <t xml:space="preserve"> - must understand credit risk associated with reinsurance</t>
  </si>
  <si>
    <t>Reinsurance: require any 2 of..</t>
  </si>
  <si>
    <t xml:space="preserve"> - inclusion of investment income is optional</t>
  </si>
  <si>
    <t xml:space="preserve"> - disclose amount and effective date of PDR</t>
  </si>
  <si>
    <t xml:space="preserve"> - if PDR is recorded as part of UEP then this Note is the only way to know if PDR exists</t>
  </si>
  <si>
    <t>Premium Deficiency Reserves: require any 2 of..</t>
  </si>
  <si>
    <t xml:space="preserve"> - creates credit risk that isn't shown on the balance sheet</t>
  </si>
  <si>
    <t xml:space="preserve"> - disclose amount recorded &amp; amount billed but not collected</t>
  </si>
  <si>
    <t>no - this is of interest to actuaries but doesn't required direct involvement</t>
  </si>
  <si>
    <t>Fully describe 2 weaknesses of credit reporting systems that may lead to regulatory concerns</t>
  </si>
  <si>
    <t>about using credit reports in determining premiums.</t>
  </si>
  <si>
    <t xml:space="preserve"> - even if the methodology for determining premiums is correct, errors would invalidate the results</t>
  </si>
  <si>
    <t xml:space="preserve"> - this is not the insured's fault and should not affect their premium</t>
  </si>
  <si>
    <t xml:space="preserve"> - poor households may use cash not credit so would be unfairly penalized for lack of credit history</t>
  </si>
  <si>
    <r>
      <rPr>
        <b/>
        <sz val="11"/>
        <color rgb="FFFF0000"/>
        <rFont val="Calibri"/>
        <family val="2"/>
        <scheme val="minor"/>
      </rPr>
      <t>D</t>
    </r>
    <r>
      <rPr>
        <sz val="11"/>
        <color rgb="FF222222"/>
        <rFont val="Calibri"/>
        <family val="2"/>
        <scheme val="minor"/>
      </rPr>
      <t>iscriminatory</t>
    </r>
  </si>
  <si>
    <t xml:space="preserve"> - credit scoring may lead to rates that are unfairly discriminatory</t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</si>
  <si>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rgb="FF222222"/>
        <rFont val="Calibri"/>
        <family val="2"/>
        <scheme val="minor"/>
      </rPr>
      <t>conomic downturns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</si>
  <si>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rgb="FF222222"/>
        <rFont val="Calibri"/>
        <family val="2"/>
        <scheme val="minor"/>
      </rPr>
      <t>rrors</t>
    </r>
  </si>
  <si>
    <t xml:space="preserve"> - 50% of credit reports have errors, sometimes due to identity theft</t>
  </si>
  <si>
    <r>
      <rPr>
        <b/>
        <sz val="11"/>
        <color rgb="FFFF0000"/>
        <rFont val="Calibri"/>
        <family val="2"/>
        <scheme val="minor"/>
      </rPr>
      <t>F</t>
    </r>
    <r>
      <rPr>
        <sz val="11"/>
        <color rgb="FF222222"/>
        <rFont val="Calibri"/>
        <family val="2"/>
        <scheme val="minor"/>
      </rPr>
      <t>requency</t>
    </r>
  </si>
  <si>
    <t xml:space="preserve"> - credit score is correlated only with frequency, not with severity of claims</t>
  </si>
  <si>
    <t xml:space="preserve"> - downturns in economy are beyond the control of individual policyholders</t>
  </si>
  <si>
    <t xml:space="preserve"> - the effects may not be incorporated into rating plans in a timely manner leading to overcharging</t>
  </si>
  <si>
    <t>Briefly describe the concept of Solvency II with respect to its role in the European Union.</t>
  </si>
  <si>
    <t>Solvency II is a principles-based insurance regulatory system for capital levels of</t>
  </si>
  <si>
    <t>insurance companies in the European Union.</t>
  </si>
  <si>
    <t>of insolvency and provide a high level of consumer protection.</t>
  </si>
  <si>
    <t>The goal of Solvency II is to create a unified regulatory standard across the EU, aiming to reduce the risk</t>
  </si>
  <si>
    <t>Sample answer 1:</t>
  </si>
  <si>
    <t>Sample answer 2:</t>
  </si>
  <si>
    <t>Describe the 3 pillars of Solvency II.</t>
  </si>
  <si>
    <t>Pillar 1:</t>
  </si>
  <si>
    <t>Quantitative</t>
  </si>
  <si>
    <t>Pillar 2:</t>
  </si>
  <si>
    <t>Governance</t>
  </si>
  <si>
    <t xml:space="preserve"> - adequate governance is required for: internal audit, actuarial work, risk management, compliance</t>
  </si>
  <si>
    <t>Pillar 3:</t>
  </si>
  <si>
    <t>Transparency</t>
  </si>
  <si>
    <t xml:space="preserve"> - requires supervisory reporting &amp; public disclosure to increase market discipline and reduce the need for</t>
  </si>
  <si>
    <t xml:space="preserve">   intervention by regulators</t>
  </si>
  <si>
    <t xml:space="preserve"> - uses a "total balance sheet approach" to set SCR &amp; MCR (Solvency Capital Requirement &amp; Minimum Capital Requirement)</t>
  </si>
  <si>
    <t>Solvency Capital Requirement</t>
  </si>
  <si>
    <t>Minimum Capital Requirement</t>
  </si>
  <si>
    <t>Risk Margin</t>
  </si>
  <si>
    <t>Best Estimate of Liabilities</t>
  </si>
  <si>
    <t>SCR assets required</t>
  </si>
  <si>
    <t>(best estimate of liabilities)</t>
  </si>
  <si>
    <t>margin</t>
  </si>
  <si>
    <t>SCR</t>
  </si>
  <si>
    <t>MCR assets required</t>
  </si>
  <si>
    <t>MCR</t>
  </si>
  <si>
    <t>IFRS assets available</t>
  </si>
  <si>
    <t>≤</t>
  </si>
  <si>
    <t>&lt;</t>
  </si>
  <si>
    <t>Calculate SCR and MCR assets required:</t>
  </si>
  <si>
    <t>Action</t>
  </si>
  <si>
    <t>Result</t>
  </si>
  <si>
    <t>Test these inequalities</t>
  </si>
  <si>
    <t>no action - company continues operations</t>
  </si>
  <si>
    <t>regulator intervenes</t>
  </si>
  <si>
    <t>company no longer permitted to operate</t>
  </si>
  <si>
    <t>Given the following information about an insurer, determine the appropriate action</t>
  </si>
  <si>
    <t>under Solvency II.</t>
  </si>
  <si>
    <t>Final answer:</t>
  </si>
  <si>
    <t xml:space="preserve">Retained risk in property and casualty insurance refers to the amount of risk that an </t>
  </si>
  <si>
    <t>entity decides to keep instead of transferring it to an insurance company. Identify the</t>
  </si>
  <si>
    <t>contexts where a 'retained risk' actuarial analysis is generally used.</t>
  </si>
  <si>
    <t>AAA.UncollReins</t>
  </si>
  <si>
    <r>
      <t>A</t>
    </r>
    <r>
      <rPr>
        <sz val="11"/>
        <color rgb="FF222222"/>
        <rFont val="Calibri"/>
        <family val="2"/>
        <scheme val="minor"/>
      </rPr>
      <t>dequacy of Accruals for Financial Reporting</t>
    </r>
  </si>
  <si>
    <r>
      <rPr>
        <b/>
        <sz val="11"/>
        <color rgb="FFFF0000"/>
        <rFont val="Calibri"/>
        <family val="2"/>
        <scheme val="minor"/>
      </rPr>
      <t>I</t>
    </r>
    <r>
      <rPr>
        <sz val="11"/>
        <color rgb="FF222222"/>
        <rFont val="Calibri"/>
        <family val="2"/>
        <scheme val="minor"/>
      </rPr>
      <t>nternal Financial Reporting and Cost Allocation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</si>
  <si>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rgb="FF222222"/>
        <rFont val="Calibri"/>
        <family val="2"/>
        <scheme val="minor"/>
      </rPr>
      <t>egulatory Filing for a Qualified Self-Insurance Designation</t>
    </r>
  </si>
  <si>
    <t>AIR</t>
  </si>
  <si>
    <t>The memory trick for this question is:</t>
  </si>
  <si>
    <t>(I know that was a bit of a strange question but I wanted to include</t>
  </si>
  <si>
    <t>content from the new syllabus readings.)</t>
  </si>
  <si>
    <t>Identify 2 ways that regulatory best practices for predictive models help state insurance</t>
  </si>
  <si>
    <t>regulators and the insurance industry.</t>
  </si>
  <si>
    <t>marketplaces.</t>
  </si>
  <si>
    <t xml:space="preserve"> Briefly describe the main responsibilities of the Federal Insurance Office in the U.S.</t>
  </si>
  <si>
    <t>insurance regulatory framework.</t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</si>
  <si>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guide</t>
    </r>
    <r>
      <rPr>
        <sz val="11"/>
        <color theme="1"/>
        <rFont val="Calibri"/>
        <family val="2"/>
        <scheme val="minor"/>
      </rPr>
      <t> regulators</t>
    </r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</si>
  <si>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identify</t>
    </r>
    <r>
      <rPr>
        <sz val="11"/>
        <color theme="1"/>
        <rFont val="Calibri"/>
        <family val="2"/>
        <scheme val="minor"/>
      </rPr>
      <t> key model elements</t>
    </r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</si>
  <si>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facilitate</t>
    </r>
    <r>
      <rPr>
        <sz val="11"/>
        <color theme="1"/>
        <rFont val="Calibri"/>
        <family val="2"/>
        <scheme val="minor"/>
      </rPr>
      <t> resource sharing</t>
    </r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</si>
  <si>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improve</t>
    </r>
    <r>
      <rPr>
        <sz val="11"/>
        <color theme="1"/>
        <rFont val="Calibri"/>
        <family val="2"/>
        <scheme val="minor"/>
      </rPr>
      <t> review quality</t>
    </r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</si>
  <si>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aid</t>
    </r>
    <r>
      <rPr>
        <sz val="11"/>
        <color theme="1"/>
        <rFont val="Calibri"/>
        <family val="2"/>
        <scheme val="minor"/>
      </rPr>
      <t> in training</t>
    </r>
  </si>
  <si>
    <t>key model elements. Alice is all about sharing her monumental genius and her</t>
  </si>
  <si>
    <r>
      <t xml:space="preserve">Alice's best predictive model practices help </t>
    </r>
    <r>
      <rPr>
        <b/>
        <i/>
        <sz val="11"/>
        <color rgb="FFFF0000"/>
        <rFont val="Calibri"/>
        <family val="2"/>
        <scheme val="minor"/>
      </rPr>
      <t>guide</t>
    </r>
    <r>
      <rPr>
        <i/>
        <sz val="11"/>
        <color theme="1"/>
        <rFont val="Calibri"/>
        <family val="2"/>
        <scheme val="minor"/>
      </rPr>
      <t xml:space="preserve"> regulators by </t>
    </r>
    <r>
      <rPr>
        <b/>
        <i/>
        <sz val="11"/>
        <color rgb="FFFF0000"/>
        <rFont val="Calibri"/>
        <family val="2"/>
        <scheme val="minor"/>
      </rPr>
      <t>identifying</t>
    </r>
  </si>
  <si>
    <r>
      <t xml:space="preserve">best practices also </t>
    </r>
    <r>
      <rPr>
        <b/>
        <i/>
        <sz val="11"/>
        <color rgb="FFFF0000"/>
        <rFont val="Calibri"/>
        <family val="2"/>
        <scheme val="minor"/>
      </rPr>
      <t>facilitate</t>
    </r>
    <r>
      <rPr>
        <i/>
        <sz val="11"/>
        <color theme="1"/>
        <rFont val="Calibri"/>
        <family val="2"/>
        <scheme val="minor"/>
      </rPr>
      <t xml:space="preserve"> resource sharing among the rest of us, which</t>
    </r>
  </si>
  <si>
    <r>
      <rPr>
        <b/>
        <i/>
        <sz val="11"/>
        <color rgb="FFFF0000"/>
        <rFont val="Calibri"/>
        <family val="2"/>
        <scheme val="minor"/>
      </rPr>
      <t>improves</t>
    </r>
    <r>
      <rPr>
        <i/>
        <sz val="11"/>
        <color theme="1"/>
        <rFont val="Calibri"/>
        <family val="2"/>
        <scheme val="minor"/>
      </rPr>
      <t xml:space="preserve"> review quality, and </t>
    </r>
    <r>
      <rPr>
        <b/>
        <i/>
        <sz val="11"/>
        <color rgb="FFFF0000"/>
        <rFont val="Calibri"/>
        <family val="2"/>
        <scheme val="minor"/>
      </rPr>
      <t>aids</t>
    </r>
    <r>
      <rPr>
        <i/>
        <sz val="11"/>
        <color theme="1"/>
        <rFont val="Calibri"/>
        <family val="2"/>
        <scheme val="minor"/>
      </rPr>
      <t xml:space="preserve"> in training!!</t>
    </r>
  </si>
  <si>
    <t>If you didn't remember the answer, here's see Alice's hint below, written as a stupid story!</t>
  </si>
  <si>
    <t>Briefly describe how regulatory best practices for predictive models benefit state insurance</t>
  </si>
  <si>
    <r>
      <t xml:space="preserve">regulatory best practices </t>
    </r>
    <r>
      <rPr>
        <u/>
        <sz val="11"/>
        <color theme="1"/>
        <rFont val="Calibri"/>
        <family val="2"/>
        <scheme val="minor"/>
      </rPr>
      <t>enhance</t>
    </r>
    <r>
      <rPr>
        <sz val="11"/>
        <color theme="1"/>
        <rFont val="Calibri"/>
        <family val="2"/>
        <scheme val="minor"/>
      </rPr>
      <t xml:space="preserve"> market speed and competitiveness by </t>
    </r>
    <r>
      <rPr>
        <u/>
        <sz val="11"/>
        <color theme="1"/>
        <rFont val="Calibri"/>
        <family val="2"/>
        <scheme val="minor"/>
      </rPr>
      <t>improving</t>
    </r>
    <r>
      <rPr>
        <sz val="11"/>
        <color theme="1"/>
        <rFont val="Calibri"/>
        <family val="2"/>
        <scheme val="minor"/>
      </rPr>
      <t xml:space="preserve"> review processes</t>
    </r>
  </si>
  <si>
    <r>
      <rPr>
        <b/>
        <sz val="11"/>
        <color rgb="FFFF0000"/>
        <rFont val="Calibri"/>
        <family val="2"/>
        <scheme val="minor"/>
      </rPr>
      <t>AMER</t>
    </r>
    <r>
      <rPr>
        <sz val="11"/>
        <color theme="1"/>
        <rFont val="Calibri"/>
        <family val="2"/>
        <scheme val="minor"/>
      </rPr>
      <t>ica</t>
    </r>
  </si>
  <si>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nalyze and report industry data</t>
    </r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</si>
  <si>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onitor systemic risks in the insurance industry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</si>
  <si>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nsure insurance accessibility for underserved communities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</si>
  <si>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epresent the U.S. in international insurance matters</t>
    </r>
  </si>
  <si>
    <t>A new accounting requirement by FASB (ASU 2016-13) regarding uncollectible reinsurance</t>
  </si>
  <si>
    <t>reserves took effect in 2020 for certain filers of US GAAP statements. The recently introduced</t>
  </si>
  <si>
    <t>FASB regulations mandate a change in the way uncollectible reinsurance reserves are</t>
  </si>
  <si>
    <t>determined, specifically regarding credit risk. Briefly describe this change.</t>
  </si>
  <si>
    <t xml:space="preserve"> - these reserves must be established based on anticipated ultimate uncollectible amounts</t>
  </si>
  <si>
    <t>Identify the 2 methods for estimating uncollectible reinsurance in GAAP statements according to</t>
  </si>
  <si>
    <t>FASB (ASU 2016-13).</t>
  </si>
  <si>
    <t>rating-based method</t>
  </si>
  <si>
    <t xml:space="preserve"> - uses financial strength ratings of insurers as the basis for a URR estimate</t>
  </si>
  <si>
    <t>experience-based method</t>
  </si>
  <si>
    <t xml:space="preserve"> - uses historical reinsurance write-offs as the basis for a URR estimate</t>
  </si>
  <si>
    <t>Why might estimates from each of the methods described in part (b) not be directly comparable?</t>
  </si>
  <si>
    <t>They might not be directly comparable because:</t>
  </si>
  <si>
    <r>
      <t xml:space="preserve"> - The rating-based method estimates </t>
    </r>
    <r>
      <rPr>
        <b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URR </t>
    </r>
    <r>
      <rPr>
        <u/>
        <sz val="11"/>
        <color theme="1"/>
        <rFont val="Calibri"/>
        <family val="2"/>
        <scheme val="minor"/>
      </rPr>
      <t>only</t>
    </r>
  </si>
  <si>
    <r>
      <t xml:space="preserve"> - The experience based method estimates </t>
    </r>
    <r>
      <rPr>
        <u/>
        <sz val="11"/>
        <color theme="1"/>
        <rFont val="Calibri"/>
        <family val="2"/>
        <scheme val="minor"/>
      </rPr>
      <t>both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URR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dispute-related</t>
    </r>
    <r>
      <rPr>
        <sz val="11"/>
        <color theme="1"/>
        <rFont val="Calibri"/>
        <family val="2"/>
        <scheme val="minor"/>
      </rPr>
      <t xml:space="preserve"> URR</t>
    </r>
  </si>
  <si>
    <t>for calendar year 2025.</t>
  </si>
  <si>
    <t xml:space="preserve">Insurer's historical reinsurance write-offs </t>
  </si>
  <si>
    <t>Amount</t>
  </si>
  <si>
    <t>Receivable</t>
  </si>
  <si>
    <t>Written</t>
  </si>
  <si>
    <t>Due</t>
  </si>
  <si>
    <t>Off</t>
  </si>
  <si>
    <t>2021</t>
  </si>
  <si>
    <t>2022</t>
  </si>
  <si>
    <t>2023</t>
  </si>
  <si>
    <t>2024</t>
  </si>
  <si>
    <r>
      <t xml:space="preserve"> * Amount Written Off includes both</t>
    </r>
    <r>
      <rPr>
        <u/>
        <sz val="11"/>
        <color theme="1"/>
        <rFont val="Calibri"/>
        <family val="2"/>
        <scheme val="minor"/>
      </rPr>
      <t/>
    </r>
  </si>
  <si>
    <t xml:space="preserve">    credit-related &amp; dispute-related amounts.</t>
  </si>
  <si>
    <t xml:space="preserve"> Calculate the historical write-off ratio by first computing TOTALS as in the table below.</t>
  </si>
  <si>
    <t>Total</t>
  </si>
  <si>
    <t>Write-Off Ratio</t>
  </si>
  <si>
    <t>(Total Amount Written Off)</t>
  </si>
  <si>
    <t>(Total Receivable Due)</t>
  </si>
  <si>
    <t xml:space="preserve"> Calculate the URR</t>
  </si>
  <si>
    <t>URR</t>
  </si>
  <si>
    <t>(Reinsurance Recoverable for CY 2025)</t>
  </si>
  <si>
    <t>(Write-Off Ratio)</t>
  </si>
  <si>
    <t>&lt;==</t>
  </si>
  <si>
    <t>final answer</t>
  </si>
  <si>
    <t xml:space="preserve"> Remember that the "Experience-Based Method" includes both credit-related &amp; dispute-related URR, so</t>
  </si>
  <si>
    <t xml:space="preserve"> the results of this method may not be directly comparable to the "Rating-Based Method" for URR.</t>
  </si>
  <si>
    <t>An insurer has a reinsurance recoverable of:</t>
  </si>
  <si>
    <t>AAA.RetainedRisk, CAS.PredictiveModels, FIO.DoddFrank</t>
  </si>
  <si>
    <t>It contains the Appointed Actuary‘s range of unpaid claims estimates.</t>
  </si>
  <si>
    <t xml:space="preserve">(a)    </t>
  </si>
  <si>
    <t xml:space="preserve">(d)    </t>
  </si>
  <si>
    <t xml:space="preserve">(c)    </t>
  </si>
  <si>
    <t xml:space="preserve">(b)    </t>
  </si>
  <si>
    <t>It contains the Appointed Actuary‘s point-estimate of unpaid claims estimates.</t>
  </si>
  <si>
    <t>The correct answer is (c)</t>
  </si>
  <si>
    <t>Which section of the SAO (Statement of Actuarial Opinion) discusses the reserve items in the opinion?</t>
  </si>
  <si>
    <t>Scope section</t>
  </si>
  <si>
    <r>
      <t xml:space="preserve">Which section of the SAO discusses </t>
    </r>
    <r>
      <rPr>
        <u/>
        <sz val="12"/>
        <rFont val="Calibri"/>
        <family val="2"/>
        <scheme val="minor"/>
      </rPr>
      <t>disclosure items</t>
    </r>
    <r>
      <rPr>
        <sz val="12"/>
        <rFont val="Calibri"/>
        <family val="2"/>
        <scheme val="minor"/>
      </rPr>
      <t xml:space="preserve"> regarding the net reserves described in the Scope setion ?</t>
    </r>
  </si>
  <si>
    <t>Exhibit B</t>
  </si>
  <si>
    <r>
      <t xml:space="preserve">Which of these statements </t>
    </r>
    <r>
      <rPr>
        <u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be true regarding the AOS (Actuarial Opinion Summary Supplement)</t>
    </r>
  </si>
  <si>
    <r>
      <t xml:space="preserve">It contains the Appointed Actuary‘s range </t>
    </r>
    <r>
      <rPr>
        <u/>
        <sz val="12"/>
        <rFont val="Calibri"/>
        <family val="2"/>
        <scheme val="minor"/>
      </rPr>
      <t>and</t>
    </r>
    <r>
      <rPr>
        <sz val="12"/>
        <rFont val="Calibri"/>
        <family val="2"/>
        <scheme val="minor"/>
      </rPr>
      <t>/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 point estimate of unpaid claims estimates.</t>
    </r>
  </si>
  <si>
    <r>
      <t xml:space="preserve">It contains the Appointed Actuary‘s range </t>
    </r>
    <r>
      <rPr>
        <u/>
        <sz val="12"/>
        <rFont val="Calibri"/>
        <family val="2"/>
        <scheme val="minor"/>
      </rPr>
      <t>and</t>
    </r>
    <r>
      <rPr>
        <sz val="12"/>
        <rFont val="Calibri"/>
        <family val="2"/>
        <scheme val="minor"/>
      </rPr>
      <t xml:space="preserve"> point estimate of unpaid claims estimates.</t>
    </r>
  </si>
  <si>
    <t>Which section of the SAO would contain this sentence:</t>
  </si>
  <si>
    <t>I have reviewed the December 31, 2018, loss and loss adjustment expense reserves</t>
  </si>
  <si>
    <t>recorded under U.S. Statutory Accounting Principles, listed in Exhibit A and included</t>
  </si>
  <si>
    <t>in the 2018 Statutory Annual Statement of the Company as filed with the respective</t>
  </si>
  <si>
    <t>state insurance departments.</t>
  </si>
  <si>
    <t>I have identified the major risk factors for this company as mass tort claims.</t>
  </si>
  <si>
    <t>For each of the following SAO disclosure items, state which section of the SAO in which they</t>
  </si>
  <si>
    <t>would appear (Identification section, Scope section, Opinion section, Relevant Comments</t>
  </si>
  <si>
    <t>section.)</t>
  </si>
  <si>
    <t>iii</t>
  </si>
  <si>
    <t>iv</t>
  </si>
  <si>
    <t>v</t>
  </si>
  <si>
    <t>vi</t>
  </si>
  <si>
    <t>vii</t>
  </si>
  <si>
    <t>viii</t>
  </si>
  <si>
    <t>Name of Appointed Actuary</t>
  </si>
  <si>
    <t>Reconciliation to Schedule P</t>
  </si>
  <si>
    <t>Type of Opinion for loss and LAE reserves</t>
  </si>
  <si>
    <t>Whether the actuary thinks there is a risk of material adverse deviation</t>
  </si>
  <si>
    <t>Anticipated salvage and subrogation</t>
  </si>
  <si>
    <t>Reliance on the work of another actuary</t>
  </si>
  <si>
    <t>The relationship of the Appointed Actuary to the company</t>
  </si>
  <si>
    <t>Description of Intercompany Pooling arrangements</t>
  </si>
  <si>
    <t>Relevant Comments Section</t>
  </si>
  <si>
    <t>Opinion section</t>
  </si>
  <si>
    <t>COPLFR.SAO</t>
  </si>
  <si>
    <t>  • The ratio of Company Action Level Capital to Net Loss Reserve</t>
  </si>
  <si>
    <t>  • The RBC Ratio</t>
  </si>
  <si>
    <t>Reasoning:</t>
  </si>
  <si>
    <t>Apply the Bright Line Indicator Test:</t>
  </si>
  <si>
    <t>NLR</t>
  </si>
  <si>
    <t>CAL / NLR</t>
  </si>
  <si>
    <t>therefore, by rearranging:</t>
  </si>
  <si>
    <t>Let</t>
  </si>
  <si>
    <t>Company Action Level</t>
  </si>
  <si>
    <t>Net Loss Reserve</t>
  </si>
  <si>
    <t>We're given:</t>
  </si>
  <si>
    <t>We're also given:</t>
  </si>
  <si>
    <t>RBC</t>
  </si>
  <si>
    <t>so that</t>
  </si>
  <si>
    <t>Rearranging this gives:</t>
  </si>
  <si>
    <t>CAL / 2</t>
  </si>
  <si>
    <t>Step 3</t>
  </si>
  <si>
    <t>TAC - CAL</t>
  </si>
  <si>
    <t>Now we can substitute</t>
  </si>
  <si>
    <t>for CAL on the right side:</t>
  </si>
  <si>
    <t>Condition [2] for the Bright Line Indicator Test requires:</t>
  </si>
  <si>
    <t>Step 4</t>
  </si>
  <si>
    <t>&gt;</t>
  </si>
  <si>
    <t>State the Bright Line Indicator Test.</t>
  </si>
  <si>
    <t>If</t>
  </si>
  <si>
    <t>the appointed actuary does not address material adverse deviation</t>
  </si>
  <si>
    <t>then</t>
  </si>
  <si>
    <t>the financial analyst should pursue comments from the apointed actuary</t>
  </si>
  <si>
    <t>regarding material adverse deviation</t>
  </si>
  <si>
    <t>The appointed actuary did not address material adverse deviation in the appointed actuary's report. Based</t>
  </si>
  <si>
    <t>Explain your reasoning.</t>
  </si>
  <si>
    <t>comments from the appointed actuary regarding material adverse deviation?</t>
  </si>
  <si>
    <t>on the Bright Line Indicator Test and the following information, should the financial analyst purse</t>
  </si>
  <si>
    <t>satisfied because</t>
  </si>
  <si>
    <t>And [2]</t>
  </si>
  <si>
    <t>In other words, we see from step 3 that inequality [2] goes the wrong way:</t>
  </si>
  <si>
    <t>So the analyst</t>
  </si>
  <si>
    <t>need to pursue further comments on MAD from the appointed actuary.</t>
  </si>
  <si>
    <t>The analyst</t>
  </si>
  <si>
    <t>Fun Activity!</t>
  </si>
  <si>
    <t>Try changing the values of cells H14 and H15 to test the sensitivity of the inputs</t>
  </si>
  <si>
    <t>to the final answer.</t>
  </si>
  <si>
    <t>Answer:</t>
  </si>
  <si>
    <t>For the Bright Line Indicator test we need the quantity (TAC - CAL) so algebraically moving one of the CAL's to the other side gives:</t>
  </si>
  <si>
    <t>Do NOT include profit commissions.</t>
  </si>
  <si>
    <t xml:space="preserve"> - profit commission is like a bonus based on the reinsurer's profitability</t>
  </si>
  <si>
    <t xml:space="preserve"> - it's not a fixed part of the reinsurance agreement and might not always reflect the actual risk transfer</t>
  </si>
  <si>
    <t>advantages:</t>
  </si>
  <si>
    <t xml:space="preserve"> - a properly priced reinsurance agreement is based on appropriate expected loss, risk load, payment pattern</t>
  </si>
  <si>
    <t xml:space="preserve">    and should be accurate input parameters for a risk transfer test</t>
  </si>
  <si>
    <t xml:space="preserve"> - may work well for small or immature books of business where supporting data may not be available</t>
  </si>
  <si>
    <t>disadvantages:</t>
  </si>
  <si>
    <t xml:space="preserve"> - reinsurance pricing assumptions are market-driven (and may not reflect true expected loss)</t>
  </si>
  <si>
    <t xml:space="preserve"> - pricing assumptions were derived for a different purpose</t>
  </si>
  <si>
    <t>Briefly describe the pitfall in a risk transfer test that is related to profit commissions.</t>
  </si>
  <si>
    <t>Identify 1 advantage and 1 disadvantage of using pricing assumptions in a risk transfer test.</t>
  </si>
  <si>
    <t>TAC / ACL</t>
  </si>
  <si>
    <t>(shout-out to bluewind!)</t>
  </si>
  <si>
    <t>Relevant Comments</t>
  </si>
  <si>
    <t>Cumulative Number of Claims Reported</t>
  </si>
  <si>
    <t>Estimate the URR (Uncollectible Reinsurance Reserve) using the experience-based method.</t>
  </si>
  <si>
    <t>Calculate the R3 charge for credit risk in the context of RBC.</t>
  </si>
  <si>
    <t>Credit-Related Assets</t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</si>
  <si>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</si>
  <si>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RBC charge</t>
  </si>
  <si>
    <t>C35</t>
  </si>
  <si>
    <t>Credit Risk on Collateralized Recoverables</t>
  </si>
  <si>
    <t>C36</t>
  </si>
  <si>
    <t>Credit Risk on Uncollateralized Recoverables</t>
  </si>
  <si>
    <t xml:space="preserve"> = (collateralized + uncollateralized risk charge)</t>
  </si>
  <si>
    <t>* C35 refers to Schedule F, Part 3, Column (35)</t>
  </si>
  <si>
    <t>* C36 refers to Schedule F, Part 3, Column (36)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</si>
</sst>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#,##0_ ;[Red]\-#,##0\ "/>
    <numFmt numFmtId="169" formatCode="#,##0.0"/>
    <numFmt numFmtId="170" formatCode="#,##0.000"/>
    <numFmt numFmtId="171" formatCode="0.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vertAlign val="superscript"/>
      <sz val="11"/>
      <color rgb="FF0070C0"/>
      <name val="Calibri"/>
      <family val="2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222222"/>
      <name val="Arial"/>
      <family val="2"/>
    </font>
    <font>
      <u/>
      <sz val="11"/>
      <color rgb="FF222222"/>
      <name val="Arial"/>
      <family val="2"/>
    </font>
    <font>
      <i/>
      <sz val="11"/>
      <color rgb="FF222222"/>
      <name val="Arial"/>
      <family val="2"/>
    </font>
    <font>
      <b/>
      <sz val="11"/>
      <color rgb="FF9C6500"/>
      <name val="Calibri"/>
      <family val="2"/>
      <scheme val="minor"/>
    </font>
    <font>
      <vertAlign val="subscript"/>
      <sz val="11"/>
      <color rgb="FF0061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u/>
      <sz val="12"/>
      <name val="Calibri"/>
      <family val="2"/>
      <scheme val="minor"/>
    </font>
    <font>
      <sz val="11"/>
      <color rgb="FF33333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9.9948118533890809E-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6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16" fillId="2" borderId="0" xfId="4" applyFont="1" applyFill="1" applyBorder="1" applyAlignment="1">
      <alignment vertical="top"/>
    </xf>
    <xf numFmtId="0" fontId="16" fillId="2" borderId="0" xfId="4" applyFont="1" applyFill="1" applyBorder="1" applyAlignment="1">
      <alignment horizontal="left" vertical="top"/>
    </xf>
    <xf numFmtId="0" fontId="15" fillId="2" borderId="0" xfId="4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8" fillId="2" borderId="5" xfId="2" quotePrefix="1" applyFont="1" applyFill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166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5" fillId="2" borderId="7" xfId="4" applyFont="1" applyFill="1" applyBorder="1" applyAlignment="1">
      <alignment horizontal="left" vertical="top"/>
    </xf>
    <xf numFmtId="167" fontId="15" fillId="2" borderId="0" xfId="4" applyNumberFormat="1" applyFont="1" applyFill="1" applyBorder="1" applyAlignment="1">
      <alignment horizontal="right" vertical="top" wrapText="1"/>
    </xf>
    <xf numFmtId="0" fontId="15" fillId="2" borderId="0" xfId="4" applyFont="1" applyFill="1" applyBorder="1" applyAlignment="1">
      <alignment horizontal="right" vertical="top" wrapText="1"/>
    </xf>
    <xf numFmtId="166" fontId="12" fillId="2" borderId="7" xfId="3" applyNumberFormat="1" applyFont="1" applyFill="1" applyBorder="1"/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5" fontId="13" fillId="2" borderId="0" xfId="0" applyNumberFormat="1" applyFont="1" applyFill="1" applyBorder="1"/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8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3" fontId="13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3" fontId="13" fillId="2" borderId="7" xfId="0" applyNumberFormat="1" applyFont="1" applyFill="1" applyBorder="1" applyAlignment="1" applyProtection="1"/>
    <xf numFmtId="3" fontId="13" fillId="2" borderId="0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Protection="1">
      <protection locked="0"/>
    </xf>
    <xf numFmtId="0" fontId="13" fillId="2" borderId="18" xfId="0" applyFont="1" applyFill="1" applyBorder="1" applyAlignment="1" applyProtection="1">
      <protection locked="0"/>
    </xf>
    <xf numFmtId="0" fontId="0" fillId="2" borderId="19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wrapText="1"/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0" fillId="2" borderId="0" xfId="0" applyFill="1"/>
    <xf numFmtId="0" fontId="13" fillId="2" borderId="0" xfId="0" applyNumberFormat="1" applyFont="1" applyFill="1" applyBorder="1" applyAlignment="1">
      <alignment horizontal="center" vertical="top"/>
    </xf>
    <xf numFmtId="0" fontId="2" fillId="3" borderId="26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left"/>
    </xf>
    <xf numFmtId="0" fontId="13" fillId="2" borderId="19" xfId="0" applyFont="1" applyFill="1" applyBorder="1" applyProtection="1"/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 applyProtection="1">
      <alignment horizontal="center" vertical="center" wrapText="1"/>
    </xf>
    <xf numFmtId="3" fontId="2" fillId="2" borderId="13" xfId="0" applyNumberFormat="1" applyFon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2" fillId="2" borderId="1" xfId="0" applyNumberFormat="1" applyFon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0" fillId="2" borderId="24" xfId="0" applyNumberFormat="1" applyFill="1" applyBorder="1"/>
    <xf numFmtId="168" fontId="0" fillId="2" borderId="24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left" vertical="center"/>
    </xf>
    <xf numFmtId="3" fontId="13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3" fontId="0" fillId="2" borderId="20" xfId="0" applyNumberFormat="1" applyFont="1" applyFill="1" applyBorder="1"/>
    <xf numFmtId="0" fontId="0" fillId="2" borderId="21" xfId="0" applyFont="1" applyFill="1" applyBorder="1"/>
    <xf numFmtId="0" fontId="0" fillId="2" borderId="0" xfId="0" applyFont="1" applyFill="1" applyBorder="1"/>
    <xf numFmtId="0" fontId="0" fillId="2" borderId="25" xfId="0" applyFont="1" applyFill="1" applyBorder="1"/>
    <xf numFmtId="3" fontId="0" fillId="2" borderId="25" xfId="0" applyNumberFormat="1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0" fontId="0" fillId="2" borderId="12" xfId="0" applyFont="1" applyFill="1" applyBorder="1"/>
    <xf numFmtId="3" fontId="0" fillId="2" borderId="12" xfId="0" applyNumberFormat="1" applyFont="1" applyFill="1" applyBorder="1"/>
    <xf numFmtId="0" fontId="0" fillId="2" borderId="0" xfId="0" applyFont="1" applyFill="1"/>
    <xf numFmtId="3" fontId="0" fillId="2" borderId="0" xfId="0" applyNumberFormat="1" applyFont="1" applyFill="1" applyBorder="1"/>
    <xf numFmtId="3" fontId="0" fillId="2" borderId="23" xfId="0" applyNumberFormat="1" applyFont="1" applyFill="1" applyBorder="1"/>
    <xf numFmtId="3" fontId="0" fillId="2" borderId="21" xfId="0" applyNumberFormat="1" applyFont="1" applyFill="1" applyBorder="1"/>
    <xf numFmtId="3" fontId="0" fillId="2" borderId="22" xfId="0" applyNumberFormat="1" applyFont="1" applyFill="1" applyBorder="1"/>
    <xf numFmtId="3" fontId="0" fillId="2" borderId="24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centerContinuous"/>
    </xf>
    <xf numFmtId="0" fontId="0" fillId="2" borderId="0" xfId="0" applyFont="1" applyFill="1" applyBorder="1" applyAlignment="1" applyProtection="1">
      <alignment horizontal="left"/>
      <protection locked="0"/>
    </xf>
    <xf numFmtId="0" fontId="13" fillId="2" borderId="19" xfId="0" applyFont="1" applyFill="1" applyBorder="1" applyAlignment="1" applyProtection="1">
      <alignment horizontal="left"/>
    </xf>
    <xf numFmtId="0" fontId="13" fillId="2" borderId="22" xfId="0" applyFont="1" applyFill="1" applyBorder="1" applyAlignment="1" applyProtection="1">
      <alignment horizontal="left"/>
    </xf>
    <xf numFmtId="0" fontId="13" fillId="2" borderId="23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/>
    </xf>
    <xf numFmtId="3" fontId="13" fillId="2" borderId="15" xfId="0" applyNumberFormat="1" applyFont="1" applyFill="1" applyBorder="1" applyAlignment="1" applyProtection="1">
      <alignment horizontal="right"/>
    </xf>
    <xf numFmtId="3" fontId="13" fillId="2" borderId="20" xfId="0" applyNumberFormat="1" applyFont="1" applyFill="1" applyBorder="1" applyAlignment="1" applyProtection="1">
      <alignment horizontal="right"/>
    </xf>
    <xf numFmtId="3" fontId="13" fillId="2" borderId="14" xfId="0" applyNumberFormat="1" applyFont="1" applyFill="1" applyBorder="1" applyAlignment="1" applyProtection="1">
      <alignment horizontal="right"/>
    </xf>
    <xf numFmtId="3" fontId="13" fillId="2" borderId="12" xfId="0" applyNumberFormat="1" applyFont="1" applyFill="1" applyBorder="1" applyAlignment="1" applyProtection="1">
      <alignment horizontal="right"/>
    </xf>
    <xf numFmtId="3" fontId="13" fillId="2" borderId="24" xfId="0" applyNumberFormat="1" applyFont="1" applyFill="1" applyBorder="1" applyAlignment="1" applyProtection="1">
      <alignment horizontal="right"/>
    </xf>
    <xf numFmtId="3" fontId="13" fillId="2" borderId="25" xfId="0" applyNumberFormat="1" applyFont="1" applyFill="1" applyBorder="1" applyAlignment="1" applyProtection="1">
      <alignment horizontal="right"/>
    </xf>
    <xf numFmtId="0" fontId="13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right"/>
    </xf>
    <xf numFmtId="3" fontId="0" fillId="2" borderId="13" xfId="0" applyNumberFormat="1" applyFont="1" applyFill="1" applyBorder="1"/>
    <xf numFmtId="0" fontId="0" fillId="2" borderId="16" xfId="0" applyFont="1" applyFill="1" applyBorder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18" xfId="0" applyNumberFormat="1" applyFont="1" applyFill="1" applyBorder="1"/>
    <xf numFmtId="3" fontId="0" fillId="2" borderId="16" xfId="0" applyNumberFormat="1" applyFont="1" applyFill="1" applyBorder="1" applyAlignment="1">
      <alignment horizontal="right"/>
    </xf>
    <xf numFmtId="3" fontId="0" fillId="2" borderId="17" xfId="0" applyNumberFormat="1" applyFont="1" applyFill="1" applyBorder="1" applyAlignment="1">
      <alignment horizontal="right"/>
    </xf>
    <xf numFmtId="3" fontId="13" fillId="2" borderId="19" xfId="5" applyNumberFormat="1" applyFont="1" applyFill="1" applyBorder="1" applyAlignment="1">
      <alignment horizontal="right"/>
    </xf>
    <xf numFmtId="3" fontId="13" fillId="2" borderId="20" xfId="7" applyNumberFormat="1" applyFont="1" applyFill="1" applyBorder="1" applyAlignment="1">
      <alignment horizontal="right"/>
    </xf>
    <xf numFmtId="3" fontId="13" fillId="2" borderId="25" xfId="0" applyNumberFormat="1" applyFont="1" applyFill="1" applyBorder="1" applyAlignment="1">
      <alignment horizontal="right"/>
    </xf>
    <xf numFmtId="3" fontId="13" fillId="2" borderId="0" xfId="7" applyNumberFormat="1" applyFont="1" applyFill="1" applyBorder="1" applyAlignment="1">
      <alignment horizontal="right"/>
    </xf>
    <xf numFmtId="3" fontId="13" fillId="2" borderId="23" xfId="7" applyNumberFormat="1" applyFont="1" applyFill="1" applyBorder="1" applyAlignment="1">
      <alignment horizontal="right"/>
    </xf>
    <xf numFmtId="3" fontId="13" fillId="2" borderId="23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9" xfId="0" applyNumberFormat="1" applyFont="1" applyFill="1" applyBorder="1" applyAlignment="1">
      <alignment horizontal="right"/>
    </xf>
    <xf numFmtId="3" fontId="13" fillId="2" borderId="20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3" fillId="2" borderId="15" xfId="7" applyNumberFormat="1" applyFont="1" applyFill="1" applyBorder="1" applyAlignment="1">
      <alignment horizontal="right"/>
    </xf>
    <xf numFmtId="3" fontId="13" fillId="2" borderId="24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>
      <alignment horizontal="right"/>
    </xf>
    <xf numFmtId="3" fontId="13" fillId="2" borderId="24" xfId="7" applyNumberFormat="1" applyFont="1" applyFill="1" applyBorder="1" applyAlignment="1">
      <alignment horizontal="right"/>
    </xf>
    <xf numFmtId="0" fontId="0" fillId="2" borderId="21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Continuous"/>
    </xf>
    <xf numFmtId="0" fontId="0" fillId="2" borderId="25" xfId="0" applyFont="1" applyFill="1" applyBorder="1" applyAlignment="1">
      <alignment horizontal="centerContinuous"/>
    </xf>
    <xf numFmtId="0" fontId="0" fillId="2" borderId="18" xfId="0" applyFont="1" applyFill="1" applyBorder="1" applyAlignment="1">
      <alignment horizontal="centerContinuous"/>
    </xf>
    <xf numFmtId="0" fontId="0" fillId="2" borderId="19" xfId="0" applyFont="1" applyFill="1" applyBorder="1" applyAlignment="1">
      <alignment horizontal="centerContinuous"/>
    </xf>
    <xf numFmtId="0" fontId="0" fillId="2" borderId="20" xfId="0" applyFont="1" applyFill="1" applyBorder="1" applyAlignment="1">
      <alignment horizontal="centerContinuous"/>
    </xf>
    <xf numFmtId="0" fontId="0" fillId="2" borderId="22" xfId="0" applyFont="1" applyFill="1" applyBorder="1" applyAlignment="1">
      <alignment horizontal="centerContinuous"/>
    </xf>
    <xf numFmtId="0" fontId="0" fillId="2" borderId="23" xfId="0" applyFont="1" applyFill="1" applyBorder="1" applyAlignment="1">
      <alignment horizontal="centerContinuous"/>
    </xf>
    <xf numFmtId="0" fontId="0" fillId="2" borderId="12" xfId="0" applyFont="1" applyFill="1" applyBorder="1" applyAlignment="1">
      <alignment horizontal="centerContinuous"/>
    </xf>
    <xf numFmtId="9" fontId="2" fillId="2" borderId="20" xfId="1" applyFont="1" applyFill="1" applyBorder="1" applyAlignment="1">
      <alignment horizontal="right"/>
    </xf>
    <xf numFmtId="9" fontId="2" fillId="2" borderId="25" xfId="1" applyFont="1" applyFill="1" applyBorder="1" applyAlignment="1">
      <alignment horizontal="right"/>
    </xf>
    <xf numFmtId="9" fontId="2" fillId="2" borderId="12" xfId="1" applyNumberFormat="1" applyFont="1" applyFill="1" applyBorder="1" applyAlignment="1">
      <alignment horizontal="right"/>
    </xf>
    <xf numFmtId="3" fontId="0" fillId="2" borderId="25" xfId="0" applyNumberForma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2" borderId="20" xfId="0" applyNumberFormat="1" applyFont="1" applyFill="1" applyBorder="1" applyAlignment="1">
      <alignment horizontal="right"/>
    </xf>
    <xf numFmtId="3" fontId="20" fillId="5" borderId="12" xfId="6" applyNumberFormat="1" applyBorder="1" applyAlignment="1">
      <alignment horizontal="center"/>
    </xf>
    <xf numFmtId="3" fontId="0" fillId="2" borderId="0" xfId="0" applyNumberFormat="1" applyFont="1" applyFill="1"/>
    <xf numFmtId="3" fontId="0" fillId="2" borderId="0" xfId="0" applyNumberFormat="1" applyFont="1" applyFill="1" applyAlignment="1">
      <alignment horizontal="center"/>
    </xf>
    <xf numFmtId="0" fontId="13" fillId="2" borderId="6" xfId="0" applyFont="1" applyFill="1" applyBorder="1" applyProtection="1">
      <protection locked="0"/>
    </xf>
    <xf numFmtId="0" fontId="13" fillId="2" borderId="18" xfId="0" applyFont="1" applyFill="1" applyBorder="1" applyProtection="1"/>
    <xf numFmtId="0" fontId="13" fillId="2" borderId="21" xfId="0" applyFont="1" applyFill="1" applyBorder="1" applyProtection="1"/>
    <xf numFmtId="0" fontId="13" fillId="2" borderId="22" xfId="0" applyFont="1" applyFill="1" applyBorder="1" applyProtection="1"/>
    <xf numFmtId="0" fontId="0" fillId="2" borderId="23" xfId="0" applyFont="1" applyFill="1" applyBorder="1" applyProtection="1">
      <protection locked="0"/>
    </xf>
    <xf numFmtId="3" fontId="13" fillId="2" borderId="20" xfId="0" applyNumberFormat="1" applyFont="1" applyFill="1" applyBorder="1" applyProtection="1"/>
    <xf numFmtId="3" fontId="13" fillId="2" borderId="25" xfId="0" applyNumberFormat="1" applyFont="1" applyFill="1" applyBorder="1" applyProtection="1"/>
    <xf numFmtId="0" fontId="13" fillId="2" borderId="23" xfId="0" applyFont="1" applyFill="1" applyBorder="1" applyProtection="1"/>
    <xf numFmtId="3" fontId="13" fillId="2" borderId="12" xfId="0" applyNumberFormat="1" applyFont="1" applyFill="1" applyBorder="1" applyProtection="1"/>
    <xf numFmtId="0" fontId="13" fillId="2" borderId="15" xfId="0" applyFont="1" applyFill="1" applyBorder="1" applyProtection="1"/>
    <xf numFmtId="0" fontId="13" fillId="2" borderId="14" xfId="0" applyFont="1" applyFill="1" applyBorder="1" applyProtection="1"/>
    <xf numFmtId="0" fontId="12" fillId="2" borderId="0" xfId="0" applyFont="1" applyFill="1" applyBorder="1" applyAlignment="1" applyProtection="1">
      <protection locked="0"/>
    </xf>
    <xf numFmtId="0" fontId="13" fillId="2" borderId="21" xfId="0" applyFont="1" applyFill="1" applyBorder="1" applyAlignment="1" applyProtection="1">
      <protection locked="0"/>
    </xf>
    <xf numFmtId="0" fontId="13" fillId="2" borderId="22" xfId="0" applyFont="1" applyFill="1" applyBorder="1" applyAlignment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15" fillId="2" borderId="1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right" vertical="top"/>
    </xf>
    <xf numFmtId="0" fontId="15" fillId="2" borderId="17" xfId="4" applyFont="1" applyFill="1" applyBorder="1" applyAlignment="1">
      <alignment horizontal="right" vertical="top"/>
    </xf>
    <xf numFmtId="3" fontId="15" fillId="2" borderId="0" xfId="4" applyNumberFormat="1" applyFont="1" applyFill="1" applyBorder="1" applyAlignment="1">
      <alignment horizontal="right" vertical="top"/>
    </xf>
    <xf numFmtId="3" fontId="15" fillId="2" borderId="25" xfId="4" applyNumberFormat="1" applyFont="1" applyFill="1" applyBorder="1" applyAlignment="1">
      <alignment horizontal="right" vertical="top"/>
    </xf>
    <xf numFmtId="3" fontId="15" fillId="2" borderId="23" xfId="4" applyNumberFormat="1" applyFont="1" applyFill="1" applyBorder="1" applyAlignment="1">
      <alignment horizontal="right" vertical="top"/>
    </xf>
    <xf numFmtId="3" fontId="15" fillId="2" borderId="12" xfId="4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quotePrefix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quotePrefix="1" applyAlignment="1">
      <alignment horizontal="center"/>
    </xf>
    <xf numFmtId="3" fontId="0" fillId="10" borderId="0" xfId="0" applyNumberFormat="1" applyFont="1" applyFill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17" xfId="0" applyNumberFormat="1" applyBorder="1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0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0" fontId="2" fillId="0" borderId="24" xfId="0" applyNumberFormat="1" applyFont="1" applyBorder="1" applyAlignment="1">
      <alignment horizontal="center"/>
    </xf>
    <xf numFmtId="3" fontId="0" fillId="0" borderId="25" xfId="0" applyNumberFormat="1" applyFill="1" applyBorder="1"/>
    <xf numFmtId="0" fontId="2" fillId="0" borderId="14" xfId="0" applyNumberFormat="1" applyFont="1" applyBorder="1" applyAlignment="1">
      <alignment horizontal="center"/>
    </xf>
    <xf numFmtId="3" fontId="0" fillId="0" borderId="12" xfId="0" applyNumberFormat="1" applyFill="1" applyBorder="1"/>
    <xf numFmtId="3" fontId="0" fillId="0" borderId="19" xfId="0" applyNumberFormat="1" applyBorder="1"/>
    <xf numFmtId="3" fontId="0" fillId="0" borderId="0" xfId="0" quotePrefix="1" applyNumberForma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vertical="top"/>
    </xf>
    <xf numFmtId="0" fontId="0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3" fontId="0" fillId="0" borderId="20" xfId="0" applyNumberFormat="1" applyBorder="1"/>
    <xf numFmtId="0" fontId="0" fillId="0" borderId="21" xfId="0" applyFont="1" applyBorder="1"/>
    <xf numFmtId="3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3" fontId="0" fillId="0" borderId="25" xfId="0" applyNumberFormat="1" applyBorder="1"/>
    <xf numFmtId="0" fontId="0" fillId="0" borderId="22" xfId="0" applyFont="1" applyBorder="1"/>
    <xf numFmtId="3" fontId="0" fillId="0" borderId="23" xfId="0" applyNumberFormat="1" applyBorder="1"/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3" fontId="0" fillId="0" borderId="12" xfId="0" applyNumberFormat="1" applyBorder="1"/>
    <xf numFmtId="0" fontId="0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23" xfId="0" applyNumberFormat="1" applyFont="1" applyBorder="1"/>
    <xf numFmtId="3" fontId="1" fillId="8" borderId="0" xfId="9" applyNumberFormat="1" applyAlignment="1">
      <alignment horizontal="center"/>
    </xf>
    <xf numFmtId="3" fontId="1" fillId="9" borderId="0" xfId="10" applyNumberFormat="1" applyAlignment="1">
      <alignment horizontal="center"/>
    </xf>
    <xf numFmtId="3" fontId="0" fillId="11" borderId="0" xfId="0" applyNumberFormat="1" applyFont="1" applyFill="1" applyAlignment="1">
      <alignment horizontal="center"/>
    </xf>
    <xf numFmtId="0" fontId="19" fillId="4" borderId="13" xfId="5" applyBorder="1" applyAlignment="1">
      <alignment horizontal="left"/>
    </xf>
    <xf numFmtId="3" fontId="19" fillId="4" borderId="16" xfId="5" quotePrefix="1" applyNumberFormat="1" applyBorder="1" applyAlignment="1">
      <alignment horizontal="center"/>
    </xf>
    <xf numFmtId="3" fontId="19" fillId="4" borderId="17" xfId="5" applyNumberFormat="1" applyBorder="1" applyAlignment="1">
      <alignment horizontal="center"/>
    </xf>
    <xf numFmtId="3" fontId="0" fillId="0" borderId="0" xfId="0" quotePrefix="1" applyNumberFormat="1" applyAlignment="1">
      <alignment horizontal="right"/>
    </xf>
    <xf numFmtId="3" fontId="0" fillId="0" borderId="0" xfId="0" quotePrefix="1" applyNumberFormat="1" applyFont="1" applyAlignment="1">
      <alignment horizontal="center"/>
    </xf>
    <xf numFmtId="3" fontId="27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Continuous"/>
    </xf>
    <xf numFmtId="3" fontId="30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21" fillId="6" borderId="0" xfId="7" applyNumberFormat="1" applyAlignment="1">
      <alignment horizontal="centerContinuous"/>
    </xf>
    <xf numFmtId="3" fontId="0" fillId="0" borderId="0" xfId="0" applyNumberFormat="1" applyAlignment="1">
      <alignment horizontal="right"/>
    </xf>
    <xf numFmtId="0" fontId="0" fillId="2" borderId="6" xfId="0" applyFont="1" applyFill="1" applyBorder="1" applyAlignment="1" applyProtection="1">
      <alignment horizontal="right"/>
      <protection locked="0"/>
    </xf>
    <xf numFmtId="0" fontId="22" fillId="2" borderId="6" xfId="0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left"/>
    </xf>
    <xf numFmtId="0" fontId="19" fillId="4" borderId="0" xfId="5" applyAlignment="1">
      <alignment horizontal="center"/>
    </xf>
    <xf numFmtId="3" fontId="0" fillId="0" borderId="0" xfId="0" applyNumberFormat="1" applyFont="1" applyAlignment="1"/>
    <xf numFmtId="0" fontId="2" fillId="0" borderId="0" xfId="0" applyFont="1" applyAlignment="1"/>
    <xf numFmtId="0" fontId="27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17" fillId="0" borderId="0" xfId="0" applyFont="1"/>
    <xf numFmtId="0" fontId="0" fillId="0" borderId="0" xfId="0" quotePrefix="1" applyFont="1" applyProtection="1">
      <protection locked="0"/>
    </xf>
    <xf numFmtId="0" fontId="0" fillId="0" borderId="13" xfId="0" applyFont="1" applyBorder="1"/>
    <xf numFmtId="0" fontId="0" fillId="0" borderId="16" xfId="0" quotePrefix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13" fillId="0" borderId="13" xfId="0" applyNumberFormat="1" applyFont="1" applyBorder="1" applyAlignment="1">
      <alignment horizontal="centerContinuous"/>
    </xf>
    <xf numFmtId="3" fontId="0" fillId="0" borderId="16" xfId="0" applyNumberFormat="1" applyBorder="1" applyAlignment="1">
      <alignment horizontal="centerContinuous"/>
    </xf>
    <xf numFmtId="3" fontId="0" fillId="0" borderId="17" xfId="0" applyNumberFormat="1" applyBorder="1" applyAlignment="1">
      <alignment horizontal="centerContinuous"/>
    </xf>
    <xf numFmtId="0" fontId="2" fillId="0" borderId="1" xfId="0" applyFont="1" applyBorder="1"/>
    <xf numFmtId="3" fontId="0" fillId="12" borderId="0" xfId="0" applyNumberFormat="1" applyFill="1" applyBorder="1"/>
    <xf numFmtId="3" fontId="0" fillId="3" borderId="25" xfId="0" applyNumberFormat="1" applyFill="1" applyBorder="1"/>
    <xf numFmtId="3" fontId="0" fillId="12" borderId="22" xfId="0" applyNumberFormat="1" applyFill="1" applyBorder="1"/>
    <xf numFmtId="3" fontId="0" fillId="13" borderId="25" xfId="0" applyNumberFormat="1" applyFill="1" applyBorder="1"/>
    <xf numFmtId="3" fontId="0" fillId="3" borderId="0" xfId="0" applyNumberFormat="1" applyFont="1" applyFill="1" applyAlignment="1">
      <alignment horizontal="center"/>
    </xf>
    <xf numFmtId="0" fontId="0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23" xfId="0" applyFont="1" applyBorder="1" applyAlignment="1">
      <alignment horizontal="right"/>
    </xf>
    <xf numFmtId="3" fontId="0" fillId="13" borderId="0" xfId="0" applyNumberFormat="1" applyFont="1" applyFill="1" applyAlignment="1">
      <alignment horizontal="center"/>
    </xf>
    <xf numFmtId="0" fontId="0" fillId="0" borderId="13" xfId="0" applyFont="1" applyFill="1" applyBorder="1"/>
    <xf numFmtId="0" fontId="0" fillId="0" borderId="16" xfId="0" applyFont="1" applyBorder="1"/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36" fillId="0" borderId="0" xfId="0" applyFont="1" applyAlignment="1">
      <alignment horizontal="left" vertical="center" indent="1"/>
    </xf>
    <xf numFmtId="169" fontId="0" fillId="0" borderId="0" xfId="0" applyNumberFormat="1" applyFont="1" applyAlignment="1">
      <alignment horizontal="left"/>
    </xf>
    <xf numFmtId="169" fontId="0" fillId="0" borderId="0" xfId="0" applyNumberFormat="1" applyFont="1" applyAlignment="1">
      <alignment horizontal="center"/>
    </xf>
    <xf numFmtId="169" fontId="19" fillId="4" borderId="0" xfId="5" applyNumberFormat="1" applyAlignment="1">
      <alignment horizontal="center"/>
    </xf>
    <xf numFmtId="3" fontId="25" fillId="0" borderId="0" xfId="0" quotePrefix="1" applyNumberFormat="1" applyFont="1"/>
    <xf numFmtId="165" fontId="0" fillId="0" borderId="0" xfId="1" applyNumberFormat="1" applyFont="1"/>
    <xf numFmtId="169" fontId="21" fillId="6" borderId="0" xfId="7" applyNumberFormat="1" applyAlignment="1">
      <alignment horizontal="center"/>
    </xf>
    <xf numFmtId="3" fontId="0" fillId="0" borderId="1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3" fontId="0" fillId="0" borderId="13" xfId="0" applyNumberFormat="1" applyFont="1" applyBorder="1"/>
    <xf numFmtId="3" fontId="0" fillId="0" borderId="16" xfId="0" applyNumberFormat="1" applyFont="1" applyBorder="1" applyAlignment="1">
      <alignment horizontal="center"/>
    </xf>
    <xf numFmtId="3" fontId="0" fillId="0" borderId="16" xfId="0" applyNumberFormat="1" applyFont="1" applyBorder="1"/>
    <xf numFmtId="3" fontId="0" fillId="0" borderId="16" xfId="0" quotePrefix="1" applyNumberFormat="1" applyFont="1" applyBorder="1" applyAlignment="1">
      <alignment horizontal="center"/>
    </xf>
    <xf numFmtId="3" fontId="5" fillId="0" borderId="16" xfId="0" applyNumberFormat="1" applyFont="1" applyBorder="1"/>
    <xf numFmtId="3" fontId="0" fillId="0" borderId="17" xfId="0" applyNumberFormat="1" applyFont="1" applyBorder="1"/>
    <xf numFmtId="3" fontId="21" fillId="6" borderId="0" xfId="7" applyNumberFormat="1"/>
    <xf numFmtId="3" fontId="21" fillId="6" borderId="0" xfId="7" applyNumberFormat="1" applyAlignment="1">
      <alignment horizontal="center"/>
    </xf>
    <xf numFmtId="3" fontId="1" fillId="7" borderId="0" xfId="8" applyNumberFormat="1"/>
    <xf numFmtId="3" fontId="1" fillId="7" borderId="0" xfId="8" applyNumberFormat="1" applyAlignment="1">
      <alignment horizontal="center"/>
    </xf>
    <xf numFmtId="3" fontId="5" fillId="0" borderId="0" xfId="0" applyNumberFormat="1" applyFont="1"/>
    <xf numFmtId="3" fontId="0" fillId="0" borderId="25" xfId="0" applyNumberFormat="1" applyFont="1" applyBorder="1"/>
    <xf numFmtId="3" fontId="0" fillId="0" borderId="22" xfId="0" applyNumberFormat="1" applyFont="1" applyBorder="1"/>
    <xf numFmtId="3" fontId="0" fillId="0" borderId="12" xfId="0" applyNumberFormat="1" applyFont="1" applyBorder="1"/>
    <xf numFmtId="3" fontId="0" fillId="0" borderId="0" xfId="0" applyNumberFormat="1" applyFont="1" applyBorder="1"/>
    <xf numFmtId="3" fontId="0" fillId="0" borderId="21" xfId="0" applyNumberFormat="1" applyFont="1" applyBorder="1"/>
    <xf numFmtId="3" fontId="19" fillId="4" borderId="13" xfId="5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3" xfId="0" applyNumberFormat="1" applyFont="1" applyBorder="1" applyAlignment="1">
      <alignment horizontal="center"/>
    </xf>
    <xf numFmtId="171" fontId="0" fillId="0" borderId="0" xfId="0" applyNumberFormat="1" applyAlignment="1">
      <alignment horizontal="center"/>
    </xf>
    <xf numFmtId="0" fontId="25" fillId="0" borderId="0" xfId="0" applyFont="1"/>
    <xf numFmtId="0" fontId="0" fillId="12" borderId="1" xfId="0" applyFont="1" applyFill="1" applyBorder="1" applyAlignment="1">
      <alignment horizontal="center"/>
    </xf>
    <xf numFmtId="9" fontId="0" fillId="0" borderId="25" xfId="1" applyFont="1" applyBorder="1" applyAlignment="1">
      <alignment horizontal="center"/>
    </xf>
    <xf numFmtId="0" fontId="0" fillId="0" borderId="24" xfId="0" applyFont="1" applyBorder="1"/>
    <xf numFmtId="9" fontId="0" fillId="0" borderId="12" xfId="1" applyFont="1" applyBorder="1" applyAlignment="1">
      <alignment horizontal="center"/>
    </xf>
    <xf numFmtId="0" fontId="0" fillId="0" borderId="14" xfId="0" applyFont="1" applyBorder="1"/>
    <xf numFmtId="0" fontId="20" fillId="5" borderId="13" xfId="6" applyBorder="1"/>
    <xf numFmtId="0" fontId="20" fillId="5" borderId="16" xfId="6" applyBorder="1"/>
    <xf numFmtId="0" fontId="20" fillId="5" borderId="17" xfId="6" applyBorder="1"/>
    <xf numFmtId="0" fontId="21" fillId="6" borderId="13" xfId="7" applyBorder="1"/>
    <xf numFmtId="0" fontId="21" fillId="6" borderId="16" xfId="7" applyBorder="1"/>
    <xf numFmtId="0" fontId="21" fillId="6" borderId="17" xfId="7" applyBorder="1"/>
    <xf numFmtId="0" fontId="7" fillId="0" borderId="13" xfId="0" applyFont="1" applyBorder="1"/>
    <xf numFmtId="0" fontId="0" fillId="0" borderId="17" xfId="0" applyFont="1" applyBorder="1"/>
    <xf numFmtId="0" fontId="20" fillId="5" borderId="1" xfId="6" applyBorder="1" applyAlignment="1">
      <alignment horizontal="left"/>
    </xf>
    <xf numFmtId="0" fontId="20" fillId="5" borderId="1" xfId="6" applyBorder="1" applyAlignment="1">
      <alignment horizontal="center"/>
    </xf>
    <xf numFmtId="0" fontId="21" fillId="6" borderId="1" xfId="7" applyBorder="1" applyAlignment="1">
      <alignment horizontal="left"/>
    </xf>
    <xf numFmtId="0" fontId="21" fillId="6" borderId="1" xfId="7" applyBorder="1" applyAlignment="1">
      <alignment horizontal="center"/>
    </xf>
    <xf numFmtId="9" fontId="0" fillId="0" borderId="0" xfId="1" applyFont="1"/>
    <xf numFmtId="0" fontId="5" fillId="0" borderId="0" xfId="0" applyFont="1" applyAlignment="1">
      <alignment horizontal="center"/>
    </xf>
    <xf numFmtId="170" fontId="0" fillId="0" borderId="0" xfId="0" applyNumberFormat="1"/>
    <xf numFmtId="9" fontId="20" fillId="5" borderId="0" xfId="6" applyNumberFormat="1"/>
    <xf numFmtId="169" fontId="0" fillId="0" borderId="0" xfId="0" applyNumberFormat="1" applyAlignment="1">
      <alignment horizontal="center"/>
    </xf>
    <xf numFmtId="0" fontId="40" fillId="6" borderId="0" xfId="7" applyFont="1" applyAlignment="1">
      <alignment horizontal="center"/>
    </xf>
    <xf numFmtId="10" fontId="0" fillId="0" borderId="0" xfId="1" applyNumberFormat="1" applyFont="1"/>
    <xf numFmtId="171" fontId="0" fillId="0" borderId="0" xfId="0" applyNumberFormat="1"/>
    <xf numFmtId="0" fontId="0" fillId="0" borderId="0" xfId="0" applyAlignment="1">
      <alignment horizontal="right"/>
    </xf>
    <xf numFmtId="9" fontId="0" fillId="0" borderId="1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70" fontId="0" fillId="0" borderId="14" xfId="0" applyNumberFormat="1" applyBorder="1" applyAlignment="1">
      <alignment horizontal="center"/>
    </xf>
    <xf numFmtId="1" fontId="0" fillId="0" borderId="22" xfId="1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21" fillId="6" borderId="0" xfId="7" applyNumberFormat="1"/>
    <xf numFmtId="0" fontId="0" fillId="15" borderId="0" xfId="0" applyFont="1" applyFill="1"/>
    <xf numFmtId="3" fontId="0" fillId="0" borderId="24" xfId="0" applyNumberFormat="1" applyBorder="1" applyAlignment="1">
      <alignment horizontal="center"/>
    </xf>
    <xf numFmtId="170" fontId="0" fillId="0" borderId="15" xfId="0" applyNumberFormat="1" applyBorder="1" applyAlignment="1">
      <alignment horizontal="center"/>
    </xf>
    <xf numFmtId="0" fontId="0" fillId="16" borderId="0" xfId="0" applyFont="1" applyFill="1"/>
    <xf numFmtId="3" fontId="0" fillId="0" borderId="0" xfId="0" quotePrefix="1" applyNumberFormat="1" applyAlignment="1">
      <alignment horizontal="centerContinuous"/>
    </xf>
    <xf numFmtId="3" fontId="0" fillId="0" borderId="0" xfId="0" applyNumberFormat="1" applyFont="1" applyAlignment="1">
      <alignment horizontal="center" vertical="center"/>
    </xf>
    <xf numFmtId="3" fontId="27" fillId="0" borderId="13" xfId="0" applyNumberFormat="1" applyFont="1" applyBorder="1"/>
    <xf numFmtId="3" fontId="25" fillId="0" borderId="17" xfId="0" applyNumberFormat="1" applyFont="1" applyBorder="1" applyAlignment="1">
      <alignment horizontal="left"/>
    </xf>
    <xf numFmtId="3" fontId="0" fillId="0" borderId="0" xfId="0" quotePrefix="1" applyNumberFormat="1"/>
    <xf numFmtId="3" fontId="0" fillId="0" borderId="0" xfId="0" quotePrefix="1" applyNumberFormat="1" applyFont="1"/>
    <xf numFmtId="3" fontId="19" fillId="4" borderId="0" xfId="5" applyNumberFormat="1"/>
    <xf numFmtId="3" fontId="2" fillId="0" borderId="0" xfId="0" applyNumberFormat="1" applyFont="1" applyBorder="1" applyAlignment="1">
      <alignment horizontal="center"/>
    </xf>
    <xf numFmtId="4" fontId="0" fillId="0" borderId="0" xfId="0" applyNumberFormat="1" applyBorder="1"/>
    <xf numFmtId="3" fontId="6" fillId="0" borderId="19" xfId="0" applyNumberFormat="1" applyFont="1" applyBorder="1"/>
    <xf numFmtId="4" fontId="0" fillId="0" borderId="0" xfId="0" applyNumberFormat="1" applyBorder="1" applyAlignment="1">
      <alignment horizontal="center"/>
    </xf>
    <xf numFmtId="169" fontId="0" fillId="0" borderId="0" xfId="0" applyNumberFormat="1"/>
    <xf numFmtId="3" fontId="0" fillId="12" borderId="0" xfId="0" applyNumberFormat="1" applyFill="1" applyAlignment="1">
      <alignment horizontal="centerContinuous"/>
    </xf>
    <xf numFmtId="3" fontId="2" fillId="2" borderId="0" xfId="0" applyNumberFormat="1" applyFont="1" applyFill="1"/>
    <xf numFmtId="3" fontId="0" fillId="2" borderId="0" xfId="0" applyNumberFormat="1" applyFill="1"/>
    <xf numFmtId="3" fontId="2" fillId="2" borderId="17" xfId="0" applyNumberFormat="1" applyFont="1" applyFill="1" applyBorder="1" applyAlignment="1">
      <alignment horizontal="center"/>
    </xf>
    <xf numFmtId="3" fontId="0" fillId="2" borderId="21" xfId="0" applyNumberFormat="1" applyFill="1" applyBorder="1"/>
    <xf numFmtId="3" fontId="0" fillId="2" borderId="25" xfId="0" applyNumberFormat="1" applyFill="1" applyBorder="1"/>
    <xf numFmtId="3" fontId="0" fillId="2" borderId="22" xfId="0" applyNumberFormat="1" applyFill="1" applyBorder="1"/>
    <xf numFmtId="3" fontId="0" fillId="2" borderId="23" xfId="0" applyNumberFormat="1" applyFill="1" applyBorder="1"/>
    <xf numFmtId="3" fontId="0" fillId="2" borderId="12" xfId="0" applyNumberFormat="1" applyFill="1" applyBorder="1"/>
    <xf numFmtId="3" fontId="2" fillId="2" borderId="22" xfId="0" applyNumberFormat="1" applyFont="1" applyFill="1" applyBorder="1"/>
    <xf numFmtId="0" fontId="7" fillId="2" borderId="0" xfId="0" applyFont="1" applyFill="1"/>
    <xf numFmtId="0" fontId="2" fillId="2" borderId="0" xfId="0" applyFont="1" applyFill="1"/>
    <xf numFmtId="3" fontId="0" fillId="2" borderId="13" xfId="0" applyNumberFormat="1" applyFill="1" applyBorder="1"/>
    <xf numFmtId="0" fontId="0" fillId="2" borderId="7" xfId="0" applyFont="1" applyFill="1" applyBorder="1" applyProtection="1">
      <protection locked="0"/>
    </xf>
    <xf numFmtId="3" fontId="0" fillId="2" borderId="7" xfId="0" applyNumberFormat="1" applyFill="1" applyBorder="1"/>
    <xf numFmtId="0" fontId="0" fillId="2" borderId="7" xfId="0" applyFont="1" applyFill="1" applyBorder="1"/>
    <xf numFmtId="165" fontId="0" fillId="15" borderId="0" xfId="1" applyNumberFormat="1" applyFont="1" applyFill="1" applyBorder="1"/>
    <xf numFmtId="165" fontId="0" fillId="15" borderId="25" xfId="1" applyNumberFormat="1" applyFont="1" applyFill="1" applyBorder="1"/>
    <xf numFmtId="165" fontId="0" fillId="0" borderId="0" xfId="1" applyNumberFormat="1" applyFont="1" applyBorder="1"/>
    <xf numFmtId="165" fontId="0" fillId="0" borderId="23" xfId="1" applyNumberFormat="1" applyFont="1" applyBorder="1"/>
    <xf numFmtId="165" fontId="0" fillId="15" borderId="12" xfId="1" applyNumberFormat="1" applyFont="1" applyFill="1" applyBorder="1"/>
    <xf numFmtId="3" fontId="26" fillId="0" borderId="0" xfId="0" applyNumberFormat="1" applyFont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5" fontId="0" fillId="0" borderId="25" xfId="1" applyNumberFormat="1" applyFont="1" applyFill="1" applyBorder="1"/>
    <xf numFmtId="165" fontId="0" fillId="0" borderId="0" xfId="1" applyNumberFormat="1" applyFont="1" applyFill="1" applyBorder="1"/>
    <xf numFmtId="165" fontId="0" fillId="15" borderId="23" xfId="1" applyNumberFormat="1" applyFont="1" applyFill="1" applyBorder="1"/>
    <xf numFmtId="165" fontId="0" fillId="0" borderId="23" xfId="1" applyNumberFormat="1" applyFont="1" applyFill="1" applyBorder="1"/>
    <xf numFmtId="165" fontId="0" fillId="0" borderId="12" xfId="1" applyNumberFormat="1" applyFont="1" applyFill="1" applyBorder="1"/>
    <xf numFmtId="0" fontId="0" fillId="17" borderId="0" xfId="0" applyFont="1" applyFill="1"/>
    <xf numFmtId="165" fontId="0" fillId="17" borderId="0" xfId="1" applyNumberFormat="1" applyFont="1" applyFill="1" applyBorder="1"/>
    <xf numFmtId="165" fontId="0" fillId="17" borderId="25" xfId="1" applyNumberFormat="1" applyFont="1" applyFill="1" applyBorder="1"/>
    <xf numFmtId="165" fontId="0" fillId="17" borderId="23" xfId="1" applyNumberFormat="1" applyFont="1" applyFill="1" applyBorder="1"/>
    <xf numFmtId="3" fontId="7" fillId="2" borderId="0" xfId="0" applyNumberFormat="1" applyFont="1" applyFill="1"/>
    <xf numFmtId="3" fontId="22" fillId="2" borderId="13" xfId="0" applyNumberFormat="1" applyFont="1" applyFill="1" applyBorder="1" applyAlignment="1">
      <alignment horizontal="centerContinuous"/>
    </xf>
    <xf numFmtId="3" fontId="0" fillId="2" borderId="16" xfId="0" applyNumberFormat="1" applyFill="1" applyBorder="1" applyAlignment="1">
      <alignment horizontal="centerContinuous"/>
    </xf>
    <xf numFmtId="3" fontId="0" fillId="2" borderId="17" xfId="0" applyNumberFormat="1" applyFill="1" applyBorder="1" applyAlignment="1">
      <alignment horizontal="centerContinuous"/>
    </xf>
    <xf numFmtId="3" fontId="6" fillId="2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9" fontId="0" fillId="2" borderId="0" xfId="1" applyFont="1" applyFill="1" applyAlignment="1">
      <alignment horizontal="center"/>
    </xf>
    <xf numFmtId="0" fontId="2" fillId="2" borderId="24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right"/>
    </xf>
    <xf numFmtId="3" fontId="0" fillId="2" borderId="17" xfId="0" applyNumberFormat="1" applyFill="1" applyBorder="1" applyAlignment="1">
      <alignment horizontal="right"/>
    </xf>
    <xf numFmtId="3" fontId="34" fillId="2" borderId="25" xfId="0" applyNumberFormat="1" applyFont="1" applyFill="1" applyBorder="1" applyAlignment="1">
      <alignment horizontal="right"/>
    </xf>
    <xf numFmtId="3" fontId="34" fillId="2" borderId="12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top"/>
    </xf>
    <xf numFmtId="0" fontId="0" fillId="15" borderId="0" xfId="0" applyFill="1"/>
    <xf numFmtId="0" fontId="2" fillId="15" borderId="0" xfId="0" applyFont="1" applyFill="1"/>
    <xf numFmtId="0" fontId="2" fillId="17" borderId="0" xfId="0" applyFont="1" applyFill="1"/>
    <xf numFmtId="3" fontId="0" fillId="0" borderId="18" xfId="0" applyNumberFormat="1" applyFont="1" applyBorder="1"/>
    <xf numFmtId="3" fontId="0" fillId="14" borderId="0" xfId="0" applyNumberFormat="1" applyFont="1" applyFill="1" applyAlignment="1">
      <alignment horizontal="centerContinuous"/>
    </xf>
    <xf numFmtId="3" fontId="2" fillId="0" borderId="23" xfId="0" applyNumberFormat="1" applyFont="1" applyBorder="1"/>
    <xf numFmtId="3" fontId="2" fillId="0" borderId="12" xfId="0" quotePrefix="1" applyNumberFormat="1" applyFont="1" applyBorder="1" applyAlignment="1">
      <alignment horizontal="center"/>
    </xf>
    <xf numFmtId="3" fontId="2" fillId="14" borderId="14" xfId="0" applyNumberFormat="1" applyFont="1" applyFill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0" fontId="0" fillId="0" borderId="23" xfId="0" applyBorder="1"/>
    <xf numFmtId="0" fontId="19" fillId="4" borderId="25" xfId="5" applyNumberFormat="1" applyBorder="1" applyAlignment="1">
      <alignment horizontal="center"/>
    </xf>
    <xf numFmtId="3" fontId="0" fillId="0" borderId="24" xfId="0" applyNumberFormat="1" applyBorder="1"/>
    <xf numFmtId="3" fontId="0" fillId="0" borderId="25" xfId="0" quotePrefix="1" applyNumberFormat="1" applyBorder="1" applyAlignment="1">
      <alignment horizontal="center"/>
    </xf>
    <xf numFmtId="3" fontId="19" fillId="4" borderId="12" xfId="5" applyNumberFormat="1" applyBorder="1" applyAlignment="1">
      <alignment horizontal="center"/>
    </xf>
    <xf numFmtId="3" fontId="0" fillId="0" borderId="14" xfId="0" applyNumberFormat="1" applyBorder="1"/>
    <xf numFmtId="3" fontId="25" fillId="0" borderId="23" xfId="0" applyNumberFormat="1" applyFont="1" applyBorder="1"/>
    <xf numFmtId="3" fontId="20" fillId="5" borderId="25" xfId="6" applyNumberFormat="1" applyBorder="1" applyAlignment="1">
      <alignment horizontal="center"/>
    </xf>
    <xf numFmtId="3" fontId="19" fillId="4" borderId="25" xfId="5" applyNumberFormat="1" applyBorder="1" applyAlignment="1">
      <alignment horizontal="center"/>
    </xf>
    <xf numFmtId="3" fontId="0" fillId="0" borderId="24" xfId="0" quotePrefix="1" applyNumberFormat="1" applyBorder="1" applyAlignment="1">
      <alignment horizontal="right"/>
    </xf>
    <xf numFmtId="3" fontId="21" fillId="6" borderId="25" xfId="7" quotePrefix="1" applyNumberFormat="1" applyBorder="1" applyAlignment="1">
      <alignment horizontal="center"/>
    </xf>
    <xf numFmtId="3" fontId="21" fillId="6" borderId="24" xfId="7" applyNumberFormat="1" applyBorder="1"/>
    <xf numFmtId="3" fontId="21" fillId="6" borderId="12" xfId="7" quotePrefix="1" applyNumberFormat="1" applyBorder="1" applyAlignment="1">
      <alignment horizontal="center"/>
    </xf>
    <xf numFmtId="3" fontId="21" fillId="6" borderId="23" xfId="7" applyNumberFormat="1" applyBorder="1"/>
    <xf numFmtId="3" fontId="21" fillId="6" borderId="14" xfId="7" applyNumberFormat="1" applyBorder="1"/>
    <xf numFmtId="3" fontId="25" fillId="6" borderId="23" xfId="7" applyNumberFormat="1" applyFont="1" applyBorder="1"/>
    <xf numFmtId="4" fontId="0" fillId="0" borderId="0" xfId="0" applyNumberFormat="1"/>
    <xf numFmtId="3" fontId="0" fillId="0" borderId="15" xfId="0" applyNumberFormat="1" applyBorder="1"/>
    <xf numFmtId="3" fontId="19" fillId="4" borderId="0" xfId="5" quotePrefix="1" applyNumberFormat="1" applyAlignment="1">
      <alignment horizontal="center"/>
    </xf>
    <xf numFmtId="3" fontId="19" fillId="4" borderId="1" xfId="5" applyNumberFormat="1" applyBorder="1" applyAlignment="1">
      <alignment horizontal="center"/>
    </xf>
    <xf numFmtId="3" fontId="2" fillId="2" borderId="16" xfId="0" applyNumberFormat="1" applyFont="1" applyFill="1" applyBorder="1"/>
    <xf numFmtId="0" fontId="12" fillId="2" borderId="16" xfId="6" applyNumberFormat="1" applyFont="1" applyFill="1" applyBorder="1" applyAlignment="1">
      <alignment horizontal="right"/>
    </xf>
    <xf numFmtId="0" fontId="12" fillId="2" borderId="17" xfId="6" applyNumberFormat="1" applyFont="1" applyFill="1" applyBorder="1" applyAlignment="1">
      <alignment horizontal="right"/>
    </xf>
    <xf numFmtId="3" fontId="0" fillId="2" borderId="1" xfId="0" applyNumberFormat="1" applyFill="1" applyBorder="1"/>
    <xf numFmtId="3" fontId="0" fillId="2" borderId="14" xfId="0" applyNumberFormat="1" applyFill="1" applyBorder="1" applyAlignment="1">
      <alignment horizontal="center"/>
    </xf>
    <xf numFmtId="0" fontId="21" fillId="6" borderId="0" xfId="7" applyAlignment="1">
      <alignment horizontal="center"/>
    </xf>
    <xf numFmtId="3" fontId="21" fillId="6" borderId="0" xfId="7" quotePrefix="1" applyNumberFormat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21" fillId="6" borderId="19" xfId="7" applyNumberFormat="1" applyBorder="1" applyAlignment="1">
      <alignment horizontal="center"/>
    </xf>
    <xf numFmtId="3" fontId="21" fillId="6" borderId="20" xfId="7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22" xfId="0" applyNumberFormat="1" applyFont="1" applyBorder="1" applyAlignment="1">
      <alignment horizontal="center"/>
    </xf>
    <xf numFmtId="3" fontId="21" fillId="6" borderId="23" xfId="7" applyNumberFormat="1" applyBorder="1" applyAlignment="1">
      <alignment horizontal="center"/>
    </xf>
    <xf numFmtId="3" fontId="21" fillId="6" borderId="12" xfId="7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3" fontId="0" fillId="12" borderId="0" xfId="0" applyNumberFormat="1" applyFont="1" applyFill="1" applyBorder="1"/>
    <xf numFmtId="3" fontId="0" fillId="12" borderId="25" xfId="0" applyNumberFormat="1" applyFont="1" applyFill="1" applyBorder="1"/>
    <xf numFmtId="3" fontId="0" fillId="12" borderId="23" xfId="0" applyNumberFormat="1" applyFont="1" applyFill="1" applyBorder="1"/>
    <xf numFmtId="3" fontId="0" fillId="12" borderId="12" xfId="0" applyNumberFormat="1" applyFont="1" applyFill="1" applyBorder="1"/>
    <xf numFmtId="3" fontId="0" fillId="0" borderId="17" xfId="0" applyNumberFormat="1" applyFont="1" applyBorder="1" applyAlignment="1">
      <alignment horizontal="center"/>
    </xf>
    <xf numFmtId="3" fontId="21" fillId="6" borderId="16" xfId="7" applyNumberFormat="1" applyBorder="1"/>
    <xf numFmtId="3" fontId="21" fillId="6" borderId="17" xfId="7" applyNumberFormat="1" applyBorder="1"/>
    <xf numFmtId="3" fontId="5" fillId="0" borderId="0" xfId="0" quotePrefix="1" applyNumberFormat="1" applyFont="1" applyAlignment="1">
      <alignment horizontal="center"/>
    </xf>
    <xf numFmtId="3" fontId="25" fillId="0" borderId="0" xfId="0" applyNumberFormat="1" applyFont="1" applyAlignment="1">
      <alignment horizontal="centerContinuous"/>
    </xf>
    <xf numFmtId="3" fontId="19" fillId="4" borderId="0" xfId="5" applyNumberFormat="1" applyAlignment="1">
      <alignment horizontal="center"/>
    </xf>
    <xf numFmtId="3" fontId="21" fillId="6" borderId="18" xfId="7" applyNumberFormat="1" applyBorder="1" applyAlignment="1">
      <alignment horizontal="center"/>
    </xf>
    <xf numFmtId="3" fontId="19" fillId="4" borderId="19" xfId="5" applyNumberFormat="1" applyBorder="1" applyAlignment="1">
      <alignment horizontal="center"/>
    </xf>
    <xf numFmtId="3" fontId="19" fillId="4" borderId="20" xfId="5" applyNumberFormat="1" applyBorder="1" applyAlignment="1">
      <alignment horizontal="center"/>
    </xf>
    <xf numFmtId="3" fontId="21" fillId="6" borderId="21" xfId="7" applyNumberFormat="1" applyBorder="1" applyAlignment="1">
      <alignment horizontal="center"/>
    </xf>
    <xf numFmtId="3" fontId="19" fillId="4" borderId="0" xfId="5" applyNumberFormat="1" applyBorder="1" applyAlignment="1">
      <alignment horizontal="center"/>
    </xf>
    <xf numFmtId="3" fontId="21" fillId="6" borderId="0" xfId="7" applyNumberFormat="1" applyBorder="1" applyAlignment="1">
      <alignment horizontal="center"/>
    </xf>
    <xf numFmtId="3" fontId="19" fillId="4" borderId="23" xfId="5" applyNumberFormat="1" applyBorder="1" applyAlignment="1">
      <alignment horizontal="center"/>
    </xf>
    <xf numFmtId="3" fontId="0" fillId="12" borderId="24" xfId="0" applyNumberFormat="1" applyFont="1" applyFill="1" applyBorder="1"/>
    <xf numFmtId="3" fontId="0" fillId="0" borderId="1" xfId="0" applyNumberFormat="1" applyFont="1" applyBorder="1"/>
    <xf numFmtId="3" fontId="19" fillId="4" borderId="16" xfId="5" applyNumberFormat="1" applyBorder="1"/>
    <xf numFmtId="3" fontId="19" fillId="4" borderId="17" xfId="5" applyNumberFormat="1" applyBorder="1"/>
    <xf numFmtId="3" fontId="25" fillId="0" borderId="0" xfId="0" applyNumberFormat="1" applyFont="1" applyAlignment="1">
      <alignment horizontal="center"/>
    </xf>
    <xf numFmtId="3" fontId="0" fillId="2" borderId="15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right"/>
    </xf>
    <xf numFmtId="3" fontId="0" fillId="2" borderId="23" xfId="0" applyNumberFormat="1" applyFont="1" applyFill="1" applyBorder="1" applyAlignment="1">
      <alignment horizontal="right"/>
    </xf>
    <xf numFmtId="3" fontId="35" fillId="0" borderId="0" xfId="0" applyNumberFormat="1" applyFont="1" applyAlignment="1">
      <alignment horizontal="center"/>
    </xf>
    <xf numFmtId="3" fontId="34" fillId="0" borderId="0" xfId="0" applyNumberFormat="1" applyFont="1"/>
    <xf numFmtId="9" fontId="15" fillId="2" borderId="0" xfId="1" applyFont="1" applyFill="1" applyBorder="1" applyAlignment="1">
      <alignment horizontal="right" vertical="top"/>
    </xf>
    <xf numFmtId="0" fontId="0" fillId="0" borderId="0" xfId="0" quotePrefix="1" applyAlignment="1">
      <alignment horizontal="left"/>
    </xf>
    <xf numFmtId="0" fontId="0" fillId="0" borderId="0" xfId="0" quotePrefix="1" applyAlignment="1"/>
    <xf numFmtId="0" fontId="25" fillId="0" borderId="0" xfId="7" applyFont="1" applyFill="1" applyBorder="1"/>
    <xf numFmtId="0" fontId="44" fillId="0" borderId="0" xfId="0" applyFont="1"/>
    <xf numFmtId="0" fontId="25" fillId="0" borderId="0" xfId="5" applyFont="1" applyFill="1" applyBorder="1"/>
    <xf numFmtId="0" fontId="0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2" borderId="21" xfId="0" applyFont="1" applyFill="1" applyBorder="1" applyProtection="1">
      <protection locked="0"/>
    </xf>
    <xf numFmtId="0" fontId="13" fillId="2" borderId="25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23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13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2" borderId="17" xfId="0" applyFont="1" applyFill="1" applyBorder="1" applyProtection="1">
      <protection locked="0"/>
    </xf>
    <xf numFmtId="0" fontId="0" fillId="0" borderId="16" xfId="0" applyBorder="1"/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0" xfId="0" applyBorder="1"/>
    <xf numFmtId="0" fontId="2" fillId="3" borderId="18" xfId="0" applyFont="1" applyFill="1" applyBorder="1"/>
    <xf numFmtId="0" fontId="0" fillId="3" borderId="19" xfId="0" applyFill="1" applyBorder="1"/>
    <xf numFmtId="0" fontId="0" fillId="3" borderId="19" xfId="0" applyFont="1" applyFill="1" applyBorder="1" applyProtection="1">
      <protection locked="0"/>
    </xf>
    <xf numFmtId="0" fontId="0" fillId="3" borderId="20" xfId="0" applyFont="1" applyFill="1" applyBorder="1" applyProtection="1">
      <protection locked="0"/>
    </xf>
    <xf numFmtId="0" fontId="0" fillId="3" borderId="22" xfId="0" quotePrefix="1" applyFill="1" applyBorder="1" applyAlignment="1">
      <alignment horizontal="center"/>
    </xf>
    <xf numFmtId="0" fontId="0" fillId="3" borderId="23" xfId="0" applyFill="1" applyBorder="1"/>
    <xf numFmtId="0" fontId="0" fillId="3" borderId="23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1" fontId="13" fillId="2" borderId="25" xfId="0" applyNumberFormat="1" applyFont="1" applyFill="1" applyBorder="1" applyProtection="1">
      <protection locked="0"/>
    </xf>
    <xf numFmtId="1" fontId="13" fillId="2" borderId="12" xfId="0" applyNumberFormat="1" applyFont="1" applyFill="1" applyBorder="1" applyProtection="1">
      <protection locked="0"/>
    </xf>
    <xf numFmtId="0" fontId="0" fillId="0" borderId="27" xfId="0" applyNumberFormat="1" applyFont="1" applyBorder="1" applyAlignment="1">
      <alignment horizontal="center"/>
    </xf>
    <xf numFmtId="0" fontId="0" fillId="0" borderId="28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0" fontId="4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/>
    </xf>
    <xf numFmtId="0" fontId="7" fillId="12" borderId="13" xfId="0" applyFont="1" applyFill="1" applyBorder="1"/>
    <xf numFmtId="0" fontId="0" fillId="12" borderId="16" xfId="0" applyFill="1" applyBorder="1"/>
    <xf numFmtId="0" fontId="0" fillId="12" borderId="16" xfId="0" applyFont="1" applyFill="1" applyBorder="1" applyProtection="1">
      <protection locked="0"/>
    </xf>
    <xf numFmtId="0" fontId="0" fillId="12" borderId="17" xfId="0" applyFont="1" applyFill="1" applyBorder="1" applyProtection="1">
      <protection locked="0"/>
    </xf>
    <xf numFmtId="0" fontId="0" fillId="2" borderId="0" xfId="0" applyFill="1" applyAlignment="1">
      <alignment horizontal="left"/>
    </xf>
    <xf numFmtId="3" fontId="0" fillId="0" borderId="0" xfId="0" applyNumberFormat="1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3" fontId="0" fillId="0" borderId="24" xfId="0" quotePrefix="1" applyNumberFormat="1" applyFont="1" applyBorder="1" applyAlignment="1">
      <alignment horizontal="center"/>
    </xf>
    <xf numFmtId="3" fontId="0" fillId="0" borderId="14" xfId="0" quotePrefix="1" applyNumberFormat="1" applyFont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4" xfId="0" quotePrefix="1" applyNumberFormat="1" applyFont="1" applyFill="1" applyBorder="1" applyAlignment="1">
      <alignment horizontal="center"/>
    </xf>
    <xf numFmtId="3" fontId="0" fillId="2" borderId="14" xfId="0" quotePrefix="1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5" fillId="0" borderId="0" xfId="0" quotePrefix="1" applyNumberFormat="1" applyFont="1" applyAlignment="1">
      <alignment horizontal="center"/>
    </xf>
    <xf numFmtId="3" fontId="20" fillId="5" borderId="0" xfId="6" applyNumberFormat="1" applyAlignment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right"/>
      <protection locked="0"/>
    </xf>
    <xf numFmtId="0" fontId="17" fillId="2" borderId="0" xfId="0" applyFont="1" applyFill="1" applyBorder="1" applyProtection="1"/>
    <xf numFmtId="0" fontId="0" fillId="2" borderId="0" xfId="0" quotePrefix="1" applyFont="1" applyFill="1" applyAlignment="1" applyProtection="1">
      <alignment horizontal="center"/>
      <protection locked="0"/>
    </xf>
    <xf numFmtId="0" fontId="13" fillId="2" borderId="0" xfId="4" applyFont="1" applyFill="1" applyBorder="1" applyAlignment="1">
      <alignment horizontal="left" vertical="top"/>
    </xf>
    <xf numFmtId="0" fontId="0" fillId="0" borderId="0" xfId="0" applyFont="1" applyFill="1" applyBorder="1"/>
    <xf numFmtId="0" fontId="47" fillId="2" borderId="0" xfId="0" applyFont="1" applyFill="1"/>
    <xf numFmtId="0" fontId="5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9" xfId="0" applyFont="1" applyFill="1" applyBorder="1" applyAlignment="1" applyProtection="1">
      <alignment horizontal="center"/>
      <protection locked="0"/>
    </xf>
    <xf numFmtId="9" fontId="13" fillId="2" borderId="0" xfId="0" applyNumberFormat="1" applyFont="1" applyFill="1" applyBorder="1" applyAlignment="1" applyProtection="1">
      <alignment horizontal="left"/>
    </xf>
    <xf numFmtId="9" fontId="0" fillId="0" borderId="0" xfId="0" applyNumberFormat="1" applyFont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0" borderId="0" xfId="0" quotePrefix="1" applyFont="1" applyAlignment="1" applyProtection="1">
      <alignment horizontal="center"/>
      <protection locked="0"/>
    </xf>
    <xf numFmtId="2" fontId="0" fillId="0" borderId="0" xfId="0" quotePrefix="1" applyNumberFormat="1" applyFont="1" applyAlignment="1" applyProtection="1">
      <alignment horizontal="center"/>
      <protection locked="0"/>
    </xf>
    <xf numFmtId="0" fontId="2" fillId="0" borderId="13" xfId="0" applyFont="1" applyBorder="1" applyAlignment="1"/>
    <xf numFmtId="0" fontId="0" fillId="0" borderId="16" xfId="0" applyBorder="1" applyAlignment="1"/>
    <xf numFmtId="0" fontId="0" fillId="2" borderId="0" xfId="0" quotePrefix="1" applyFill="1" applyAlignment="1">
      <alignment horizontal="center"/>
    </xf>
    <xf numFmtId="2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9" fontId="0" fillId="0" borderId="0" xfId="0" applyNumberFormat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6" xfId="0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/>
      <protection locked="0"/>
    </xf>
    <xf numFmtId="9" fontId="19" fillId="4" borderId="0" xfId="5" applyNumberFormat="1" applyAlignment="1">
      <alignment horizontal="center"/>
    </xf>
    <xf numFmtId="0" fontId="19" fillId="4" borderId="0" xfId="5" applyAlignment="1" applyProtection="1">
      <alignment horizontal="center"/>
      <protection locked="0"/>
    </xf>
    <xf numFmtId="0" fontId="48" fillId="0" borderId="0" xfId="0" applyFont="1" applyAlignment="1"/>
    <xf numFmtId="0" fontId="49" fillId="0" borderId="0" xfId="0" applyFont="1"/>
    <xf numFmtId="0" fontId="50" fillId="0" borderId="0" xfId="0" applyFont="1"/>
    <xf numFmtId="0" fontId="0" fillId="0" borderId="13" xfId="0" applyBorder="1"/>
    <xf numFmtId="0" fontId="6" fillId="0" borderId="16" xfId="0" applyFont="1" applyBorder="1" applyProtection="1">
      <protection locked="0"/>
    </xf>
    <xf numFmtId="0" fontId="25" fillId="0" borderId="0" xfId="0" applyFont="1" applyProtection="1">
      <protection locked="0"/>
    </xf>
    <xf numFmtId="0" fontId="25" fillId="15" borderId="0" xfId="0" applyFont="1" applyFill="1"/>
    <xf numFmtId="0" fontId="51" fillId="0" borderId="0" xfId="0" applyFont="1" applyProtection="1">
      <protection locked="0"/>
    </xf>
    <xf numFmtId="0" fontId="1" fillId="8" borderId="24" xfId="9" applyBorder="1" applyProtection="1">
      <protection locked="0"/>
    </xf>
    <xf numFmtId="169" fontId="1" fillId="8" borderId="0" xfId="9" applyNumberFormat="1" applyAlignment="1">
      <alignment horizontal="center"/>
    </xf>
    <xf numFmtId="0" fontId="52" fillId="0" borderId="23" xfId="0" applyFont="1" applyBorder="1" applyAlignment="1">
      <alignment horizontal="left"/>
    </xf>
    <xf numFmtId="3" fontId="52" fillId="0" borderId="23" xfId="0" applyNumberFormat="1" applyFont="1" applyBorder="1"/>
    <xf numFmtId="3" fontId="52" fillId="0" borderId="12" xfId="0" applyNumberFormat="1" applyFont="1" applyBorder="1"/>
    <xf numFmtId="3" fontId="21" fillId="6" borderId="1" xfId="7" applyNumberFormat="1" applyBorder="1" applyAlignment="1">
      <alignment horizontal="center"/>
    </xf>
    <xf numFmtId="0" fontId="27" fillId="0" borderId="0" xfId="0" applyFont="1"/>
    <xf numFmtId="3" fontId="5" fillId="2" borderId="17" xfId="0" applyNumberFormat="1" applyFont="1" applyFill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0" fillId="2" borderId="25" xfId="0" applyNumberFormat="1" applyFill="1" applyBorder="1"/>
    <xf numFmtId="4" fontId="0" fillId="0" borderId="0" xfId="0" applyNumberFormat="1" applyAlignment="1">
      <alignment horizontal="center"/>
    </xf>
    <xf numFmtId="4" fontId="0" fillId="2" borderId="12" xfId="0" applyNumberFormat="1" applyFill="1" applyBorder="1"/>
    <xf numFmtId="3" fontId="53" fillId="2" borderId="17" xfId="0" applyNumberFormat="1" applyFont="1" applyFill="1" applyBorder="1" applyAlignment="1">
      <alignment horizontal="center"/>
    </xf>
    <xf numFmtId="3" fontId="2" fillId="2" borderId="21" xfId="0" quotePrefix="1" applyNumberFormat="1" applyFont="1" applyFill="1" applyBorder="1" applyAlignment="1">
      <alignment horizontal="center"/>
    </xf>
    <xf numFmtId="4" fontId="0" fillId="2" borderId="25" xfId="0" applyNumberFormat="1" applyFill="1" applyBorder="1" applyAlignment="1">
      <alignment horizontal="center"/>
    </xf>
    <xf numFmtId="3" fontId="2" fillId="2" borderId="22" xfId="0" quotePrefix="1" applyNumberFormat="1" applyFon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170" fontId="0" fillId="2" borderId="0" xfId="0" applyNumberFormat="1" applyFill="1"/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5" fillId="2" borderId="13" xfId="4" applyFont="1" applyFill="1" applyBorder="1" applyAlignment="1">
      <alignment horizontal="center" vertical="top"/>
    </xf>
    <xf numFmtId="0" fontId="15" fillId="2" borderId="16" xfId="4" applyFont="1" applyFill="1" applyBorder="1" applyAlignment="1">
      <alignment horizontal="center" vertical="top"/>
    </xf>
    <xf numFmtId="0" fontId="15" fillId="2" borderId="17" xfId="4" applyFont="1" applyFill="1" applyBorder="1" applyAlignment="1">
      <alignment horizontal="center" vertical="top"/>
    </xf>
  </cellXfs>
  <cellStyles count="11">
    <cellStyle name="40% - Accent1" xfId="8" builtinId="31"/>
    <cellStyle name="40% - Accent2" xfId="9" builtinId="35"/>
    <cellStyle name="40% - Accent5" xfId="10" builtinId="47"/>
    <cellStyle name="Bad" xfId="6" builtinId="27"/>
    <cellStyle name="Comma" xfId="3" builtinId="3"/>
    <cellStyle name="Good" xfId="5" builtinId="26"/>
    <cellStyle name="Hyperlink" xfId="2" builtinId="8"/>
    <cellStyle name="Neutral" xfId="7" builtinId="28"/>
    <cellStyle name="Normal" xfId="0" builtinId="0"/>
    <cellStyle name="Normal 2" xfId="4"/>
    <cellStyle name="Percent" xfId="1" builtinId="5"/>
  </cellStyles>
  <dxfs count="9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42333</xdr:colOff>
      <xdr:row>10</xdr:row>
      <xdr:rowOff>137583</xdr:rowOff>
    </xdr:from>
    <xdr:to>
      <xdr:col>17</xdr:col>
      <xdr:colOff>285750</xdr:colOff>
      <xdr:row>16</xdr:row>
      <xdr:rowOff>169333</xdr:rowOff>
    </xdr:to>
    <xdr:cxnSp macro="">
      <xdr:nvCxnSpPr>
        <xdr:cNvPr id="2" name="Straight Arrow Connector 1"/>
        <xdr:cNvCxnSpPr/>
      </xdr:nvCxnSpPr>
      <xdr:spPr>
        <a:xfrm>
          <a:off x="10205508" y="1852083"/>
          <a:ext cx="853017" cy="1174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18</xdr:row>
      <xdr:rowOff>74083</xdr:rowOff>
    </xdr:from>
    <xdr:to>
      <xdr:col>16</xdr:col>
      <xdr:colOff>603250</xdr:colOff>
      <xdr:row>32</xdr:row>
      <xdr:rowOff>179917</xdr:rowOff>
    </xdr:to>
    <xdr:cxnSp macro="">
      <xdr:nvCxnSpPr>
        <xdr:cNvPr id="3" name="Straight Arrow Connector 2"/>
        <xdr:cNvCxnSpPr/>
      </xdr:nvCxnSpPr>
      <xdr:spPr>
        <a:xfrm>
          <a:off x="10194925" y="3312583"/>
          <a:ext cx="571500" cy="277283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42333</xdr:colOff>
      <xdr:row>33</xdr:row>
      <xdr:rowOff>179918</xdr:rowOff>
    </xdr:from>
    <xdr:to>
      <xdr:col>21</xdr:col>
      <xdr:colOff>127000</xdr:colOff>
      <xdr:row>40</xdr:row>
      <xdr:rowOff>31750</xdr:rowOff>
    </xdr:to>
    <xdr:cxnSp macro="">
      <xdr:nvCxnSpPr>
        <xdr:cNvPr id="4" name="Straight Arrow Connector 3"/>
        <xdr:cNvCxnSpPr/>
      </xdr:nvCxnSpPr>
      <xdr:spPr>
        <a:xfrm flipV="1">
          <a:off x="12139083" y="6275918"/>
          <a:ext cx="1303867" cy="11853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7" sqref="A7"/>
    </sheetView>
  </sheetViews>
  <sheetFormatPr defaultRowHeight="15" x14ac:dyDescent="0.25"/>
  <cols>
    <col min="1" max="11" width="9.140625" style="101"/>
    <col min="12" max="12" width="7" style="101" customWidth="1"/>
    <col min="13" max="13" width="12.42578125" style="101" customWidth="1"/>
    <col min="14" max="16384" width="9.140625" style="101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101" t="s">
        <v>16</v>
      </c>
    </row>
    <row r="10" spans="1:13" x14ac:dyDescent="0.25">
      <c r="A10" s="101" t="s">
        <v>36</v>
      </c>
    </row>
    <row r="12" spans="1:13" x14ac:dyDescent="0.25">
      <c r="A12" s="101" t="s">
        <v>17</v>
      </c>
    </row>
    <row r="14" spans="1:13" x14ac:dyDescent="0.25">
      <c r="A14" s="101" t="s">
        <v>37</v>
      </c>
    </row>
    <row r="15" spans="1:13" x14ac:dyDescent="0.25">
      <c r="A15" s="101" t="s">
        <v>18</v>
      </c>
    </row>
    <row r="17" spans="1:13" x14ac:dyDescent="0.25">
      <c r="A17" s="101" t="s">
        <v>19</v>
      </c>
    </row>
    <row r="18" spans="1:13" x14ac:dyDescent="0.25">
      <c r="A18" s="101" t="s">
        <v>38</v>
      </c>
    </row>
    <row r="19" spans="1:13" x14ac:dyDescent="0.25">
      <c r="A19" s="101" t="s">
        <v>39</v>
      </c>
    </row>
    <row r="20" spans="1:13" ht="15.75" thickBot="1" x14ac:dyDescent="0.3"/>
    <row r="21" spans="1:13" ht="15.75" thickBot="1" x14ac:dyDescent="0.3">
      <c r="A21" s="101" t="s">
        <v>22</v>
      </c>
      <c r="M21" s="5"/>
    </row>
    <row r="23" spans="1:13" x14ac:dyDescent="0.25">
      <c r="A23" s="101" t="s">
        <v>40</v>
      </c>
    </row>
    <row r="25" spans="1:13" x14ac:dyDescent="0.25">
      <c r="A25" s="101" t="s">
        <v>20</v>
      </c>
    </row>
    <row r="26" spans="1:13" x14ac:dyDescent="0.25">
      <c r="A26" s="101" t="s">
        <v>21</v>
      </c>
    </row>
    <row r="27" spans="1:13" x14ac:dyDescent="0.25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5">
      <c r="A28" s="101" t="s">
        <v>41</v>
      </c>
    </row>
    <row r="30" spans="1:13" ht="15.75" x14ac:dyDescent="0.25">
      <c r="A30" s="13" t="s">
        <v>23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2"/>
  <sheetViews>
    <sheetView zoomScaleNormal="100" workbookViewId="0">
      <selection activeCell="A8" sqref="A8"/>
    </sheetView>
  </sheetViews>
  <sheetFormatPr defaultRowHeight="15" x14ac:dyDescent="0.25"/>
  <cols>
    <col min="1" max="1" width="9.7109375" style="101" customWidth="1"/>
    <col min="2" max="2" width="10.42578125" style="101" customWidth="1"/>
    <col min="3" max="9" width="6.7109375" style="101" customWidth="1"/>
    <col min="10" max="10" width="14.140625" style="101" bestFit="1" customWidth="1"/>
    <col min="11" max="11" width="2.7109375" style="101" customWidth="1"/>
    <col min="12" max="12" width="12.7109375" style="101" customWidth="1"/>
    <col min="13" max="19" width="6.7109375" style="101" customWidth="1"/>
    <col min="20" max="16384" width="9.140625" style="101"/>
  </cols>
  <sheetData>
    <row r="1" spans="1:26" ht="15.75" thickBot="1" x14ac:dyDescent="0.3"/>
    <row r="2" spans="1:26" ht="15" customHeight="1" thickBot="1" x14ac:dyDescent="0.3">
      <c r="L2" s="14" t="s">
        <v>25</v>
      </c>
      <c r="M2" s="45" t="str">
        <f t="array" ref="M2">IF(SUM(IF(M8:S32="",0,1))=0,"",SUM(M8:S32))</f>
        <v/>
      </c>
      <c r="O2" s="10" t="s">
        <v>14</v>
      </c>
      <c r="P2" s="6" t="str">
        <f>IF(M2="","",M2/M3)</f>
        <v/>
      </c>
    </row>
    <row r="3" spans="1:26" x14ac:dyDescent="0.25">
      <c r="L3" s="15" t="s">
        <v>26</v>
      </c>
      <c r="M3" s="46">
        <f>SUM(B8:B32)</f>
        <v>65.25</v>
      </c>
    </row>
    <row r="5" spans="1:26" ht="23.25" x14ac:dyDescent="0.35">
      <c r="A5" s="11" t="s">
        <v>663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6" ht="15.75" x14ac:dyDescent="0.25">
      <c r="A6" s="1"/>
      <c r="B6" s="652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6" x14ac:dyDescent="0.25">
      <c r="A7" s="3" t="s">
        <v>0</v>
      </c>
      <c r="B7" s="653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  <c r="T7"/>
      <c r="U7"/>
      <c r="V7"/>
      <c r="W7"/>
      <c r="X7"/>
      <c r="Y7"/>
      <c r="Z7"/>
    </row>
    <row r="8" spans="1:26" x14ac:dyDescent="0.25">
      <c r="A8" s="103">
        <v>1</v>
      </c>
      <c r="B8" s="568">
        <f>SUM(C8:I8)</f>
        <v>2.5</v>
      </c>
      <c r="C8" s="104">
        <v>0.5</v>
      </c>
      <c r="D8" s="104">
        <v>1</v>
      </c>
      <c r="E8" s="104">
        <v>0.5</v>
      </c>
      <c r="F8" s="104">
        <v>0.5</v>
      </c>
      <c r="G8" s="104"/>
      <c r="H8" s="104"/>
      <c r="I8" s="104"/>
      <c r="J8" s="105" t="str">
        <f ca="1">INDIRECT("'"&amp;A8&amp;"'!B1")</f>
        <v>Incomplete</v>
      </c>
      <c r="L8" s="103">
        <f>A8</f>
        <v>1</v>
      </c>
      <c r="M8" s="106" t="str">
        <f>IF('1'!$A8="","",'1'!$A8)</f>
        <v/>
      </c>
      <c r="N8" s="106" t="str">
        <f>IF('1'!$A12="","",'1'!$A12)</f>
        <v/>
      </c>
      <c r="O8" s="106" t="str">
        <f>IF('1'!$A16="","",'1'!$A16)</f>
        <v/>
      </c>
      <c r="P8" s="106" t="str">
        <f>IF('1'!$A20="","",'1'!$A20)</f>
        <v/>
      </c>
      <c r="Q8" s="106"/>
      <c r="R8" s="106"/>
      <c r="S8" s="106"/>
      <c r="T8"/>
      <c r="U8"/>
      <c r="V8"/>
      <c r="W8"/>
      <c r="X8"/>
      <c r="Y8"/>
      <c r="Z8"/>
    </row>
    <row r="9" spans="1:26" x14ac:dyDescent="0.25">
      <c r="A9" s="103">
        <v>2</v>
      </c>
      <c r="B9" s="566">
        <f t="shared" ref="B9:B32" si="0">SUM(C9:I9)</f>
        <v>2</v>
      </c>
      <c r="C9" s="104">
        <v>1</v>
      </c>
      <c r="D9" s="104">
        <v>1</v>
      </c>
      <c r="E9" s="104"/>
      <c r="F9" s="104"/>
      <c r="G9" s="104"/>
      <c r="H9" s="104"/>
      <c r="I9" s="104"/>
      <c r="J9" s="105" t="str">
        <f t="shared" ref="J9:J26" ca="1" si="1">INDIRECT("'"&amp;A9&amp;"'!B1")</f>
        <v>Incomplete</v>
      </c>
      <c r="L9" s="103">
        <f t="shared" ref="L9:L26" si="2">A9</f>
        <v>2</v>
      </c>
      <c r="M9" s="106" t="str">
        <f>IF('2'!$A8="","",'2'!$A8)</f>
        <v/>
      </c>
      <c r="N9" s="106" t="str">
        <f>IF('2'!$A16="","",'2'!$A16)</f>
        <v/>
      </c>
      <c r="O9" s="106" t="str">
        <f>IF('2'!$A20="","",'2'!$A20)</f>
        <v/>
      </c>
      <c r="P9" s="106" t="str">
        <f>IF('2'!$A31="","",'2'!$A31)</f>
        <v/>
      </c>
      <c r="Q9" s="106"/>
      <c r="R9" s="106"/>
      <c r="S9" s="106"/>
      <c r="T9"/>
      <c r="U9"/>
      <c r="V9"/>
      <c r="W9"/>
      <c r="X9"/>
      <c r="Y9"/>
      <c r="Z9"/>
    </row>
    <row r="10" spans="1:26" x14ac:dyDescent="0.25">
      <c r="A10" s="103">
        <v>3</v>
      </c>
      <c r="B10" s="566">
        <f t="shared" si="0"/>
        <v>1.5</v>
      </c>
      <c r="C10" s="104">
        <v>1.5</v>
      </c>
      <c r="D10" s="104"/>
      <c r="E10" s="104"/>
      <c r="F10" s="104"/>
      <c r="G10" s="104"/>
      <c r="H10" s="104"/>
      <c r="I10" s="104"/>
      <c r="J10" s="105" t="str">
        <f t="shared" ca="1" si="1"/>
        <v>Incomplete</v>
      </c>
      <c r="L10" s="103">
        <f t="shared" si="2"/>
        <v>3</v>
      </c>
      <c r="M10" s="106" t="str">
        <f>IF('3'!$A8="","",'3'!$A8)</f>
        <v/>
      </c>
      <c r="N10" s="106"/>
      <c r="O10" s="106"/>
      <c r="P10" s="106"/>
      <c r="Q10" s="106"/>
      <c r="R10" s="106"/>
      <c r="S10" s="106"/>
      <c r="T10"/>
      <c r="U10"/>
      <c r="V10"/>
      <c r="W10"/>
      <c r="X10"/>
      <c r="Y10"/>
      <c r="Z10"/>
    </row>
    <row r="11" spans="1:26" x14ac:dyDescent="0.25">
      <c r="A11" s="103">
        <v>4</v>
      </c>
      <c r="B11" s="566">
        <f t="shared" si="0"/>
        <v>3.75</v>
      </c>
      <c r="C11" s="104">
        <v>0.25</v>
      </c>
      <c r="D11" s="104">
        <v>1.5</v>
      </c>
      <c r="E11" s="104">
        <v>2</v>
      </c>
      <c r="F11" s="104"/>
      <c r="G11" s="104"/>
      <c r="H11" s="104"/>
      <c r="I11" s="104"/>
      <c r="J11" s="105" t="str">
        <f t="shared" ca="1" si="1"/>
        <v>Incomplete</v>
      </c>
      <c r="L11" s="103">
        <f t="shared" si="2"/>
        <v>4</v>
      </c>
      <c r="M11" s="106" t="str">
        <f>IF('4'!$A8="","",'4'!$A8)</f>
        <v/>
      </c>
      <c r="N11" s="106" t="str">
        <f>IF('4'!$A12="","",'4'!$A12)</f>
        <v/>
      </c>
      <c r="O11" s="106" t="str">
        <f>IF('4'!$A16="","",'4'!$A16)</f>
        <v/>
      </c>
      <c r="P11" s="106"/>
      <c r="Q11" s="106"/>
      <c r="R11" s="106"/>
      <c r="S11" s="106"/>
      <c r="T11"/>
      <c r="U11"/>
      <c r="V11"/>
      <c r="W11"/>
      <c r="X11"/>
      <c r="Y11"/>
      <c r="Z11"/>
    </row>
    <row r="12" spans="1:26" x14ac:dyDescent="0.25">
      <c r="A12" s="103">
        <v>5</v>
      </c>
      <c r="B12" s="566">
        <f t="shared" si="0"/>
        <v>3.5</v>
      </c>
      <c r="C12" s="104">
        <v>1.5</v>
      </c>
      <c r="D12" s="104">
        <v>0.5</v>
      </c>
      <c r="E12" s="104">
        <v>0.5</v>
      </c>
      <c r="F12" s="104">
        <v>1</v>
      </c>
      <c r="G12" s="104"/>
      <c r="H12" s="104"/>
      <c r="I12" s="104"/>
      <c r="J12" s="105" t="str">
        <f t="shared" ca="1" si="1"/>
        <v>Incomplete</v>
      </c>
      <c r="L12" s="103">
        <f t="shared" si="2"/>
        <v>5</v>
      </c>
      <c r="M12" s="106" t="str">
        <f>IF('5'!$A8="","",'5'!$A8)</f>
        <v/>
      </c>
      <c r="N12" s="106" t="str">
        <f>IF('5'!$A12="","",'5'!$A12)</f>
        <v/>
      </c>
      <c r="O12" s="106" t="str">
        <f>IF('5'!$A16="","",'5'!$A16)</f>
        <v/>
      </c>
      <c r="P12" s="106" t="str">
        <f>IF('5'!$A20="","",'5'!$A20)</f>
        <v/>
      </c>
      <c r="Q12" s="106"/>
      <c r="R12" s="106"/>
      <c r="S12" s="106"/>
      <c r="T12"/>
      <c r="U12"/>
      <c r="V12"/>
      <c r="W12"/>
      <c r="X12"/>
      <c r="Y12"/>
      <c r="Z12"/>
    </row>
    <row r="13" spans="1:26" x14ac:dyDescent="0.25">
      <c r="A13" s="103">
        <v>6</v>
      </c>
      <c r="B13" s="566">
        <f t="shared" si="0"/>
        <v>1.75</v>
      </c>
      <c r="C13" s="104">
        <v>0.75</v>
      </c>
      <c r="D13" s="104">
        <v>0.5</v>
      </c>
      <c r="E13" s="104">
        <v>0.5</v>
      </c>
      <c r="F13" s="104"/>
      <c r="G13" s="104"/>
      <c r="H13" s="104"/>
      <c r="I13" s="104"/>
      <c r="J13" s="105" t="str">
        <f t="shared" ca="1" si="1"/>
        <v>Incomplete</v>
      </c>
      <c r="L13" s="103">
        <f t="shared" si="2"/>
        <v>6</v>
      </c>
      <c r="M13" s="106" t="str">
        <f>IF('6'!$A8="","",'6'!$A8)</f>
        <v/>
      </c>
      <c r="N13" s="106" t="str">
        <f>IF('6'!$A12="","",'6'!$A12)</f>
        <v/>
      </c>
      <c r="O13" s="106" t="str">
        <f>IF('6'!$A16="","",'6'!$A16)</f>
        <v/>
      </c>
      <c r="P13" s="106"/>
      <c r="Q13" s="106"/>
      <c r="R13" s="106"/>
      <c r="S13" s="106"/>
      <c r="T13"/>
      <c r="U13"/>
      <c r="V13"/>
      <c r="W13"/>
      <c r="X13"/>
      <c r="Y13"/>
      <c r="Z13"/>
    </row>
    <row r="14" spans="1:26" x14ac:dyDescent="0.25">
      <c r="A14" s="103">
        <v>7</v>
      </c>
      <c r="B14" s="566">
        <f t="shared" si="0"/>
        <v>2</v>
      </c>
      <c r="C14" s="104">
        <v>0.5</v>
      </c>
      <c r="D14" s="104">
        <v>0.75</v>
      </c>
      <c r="E14" s="104">
        <v>0.25</v>
      </c>
      <c r="F14" s="104">
        <v>0.5</v>
      </c>
      <c r="G14" s="104"/>
      <c r="H14" s="104"/>
      <c r="I14" s="104"/>
      <c r="J14" s="105" t="str">
        <f t="shared" ca="1" si="1"/>
        <v>Incomplete</v>
      </c>
      <c r="L14" s="103">
        <f t="shared" si="2"/>
        <v>7</v>
      </c>
      <c r="M14" s="106" t="str">
        <f>IF('7'!$A8="","",'7'!$A8)</f>
        <v/>
      </c>
      <c r="N14" s="106" t="str">
        <f>IF('7'!$A12="","",'7'!$A12)</f>
        <v/>
      </c>
      <c r="O14" s="106" t="str">
        <f>IF('7'!$A16="","",'7'!$A16)</f>
        <v/>
      </c>
      <c r="P14" s="106" t="str">
        <f>IF('7'!$A20="","",'7'!$A20)</f>
        <v/>
      </c>
      <c r="Q14" s="106"/>
      <c r="R14" s="106"/>
      <c r="S14" s="106"/>
      <c r="T14"/>
      <c r="U14"/>
      <c r="V14"/>
      <c r="W14"/>
      <c r="X14"/>
      <c r="Y14"/>
      <c r="Z14"/>
    </row>
    <row r="15" spans="1:26" x14ac:dyDescent="0.25">
      <c r="A15" s="103">
        <v>8</v>
      </c>
      <c r="B15" s="566">
        <f t="shared" si="0"/>
        <v>3.25</v>
      </c>
      <c r="C15" s="104">
        <v>2</v>
      </c>
      <c r="D15" s="104">
        <v>0.25</v>
      </c>
      <c r="E15" s="104">
        <v>0.5</v>
      </c>
      <c r="F15" s="104">
        <v>0.5</v>
      </c>
      <c r="G15" s="104"/>
      <c r="H15" s="104"/>
      <c r="I15" s="104"/>
      <c r="J15" s="105" t="str">
        <f t="shared" ca="1" si="1"/>
        <v>Incomplete</v>
      </c>
      <c r="L15" s="103">
        <f t="shared" si="2"/>
        <v>8</v>
      </c>
      <c r="M15" s="106" t="str">
        <f>IF('8'!$A8="","",'8'!$A8)</f>
        <v/>
      </c>
      <c r="N15" s="106" t="str">
        <f>IF('8'!$A12="","",'8'!$A12)</f>
        <v/>
      </c>
      <c r="O15" s="106" t="str">
        <f>IF('8'!$A16="","",'8'!$A16)</f>
        <v/>
      </c>
      <c r="P15" s="106" t="str">
        <f>IF('8'!$A20="","",'8'!$A20)</f>
        <v/>
      </c>
      <c r="Q15" s="106"/>
      <c r="R15" s="106"/>
      <c r="S15" s="106"/>
      <c r="T15"/>
      <c r="U15"/>
      <c r="V15"/>
      <c r="W15"/>
      <c r="X15"/>
      <c r="Y15"/>
      <c r="Z15"/>
    </row>
    <row r="16" spans="1:26" x14ac:dyDescent="0.25">
      <c r="A16" s="103">
        <v>9</v>
      </c>
      <c r="B16" s="566">
        <f t="shared" si="0"/>
        <v>2</v>
      </c>
      <c r="C16" s="104">
        <v>0.5</v>
      </c>
      <c r="D16" s="104">
        <v>0.5</v>
      </c>
      <c r="E16" s="104">
        <v>0.5</v>
      </c>
      <c r="F16" s="104">
        <v>0.5</v>
      </c>
      <c r="G16" s="104"/>
      <c r="H16" s="104"/>
      <c r="I16" s="104"/>
      <c r="J16" s="105" t="str">
        <f t="shared" ca="1" si="1"/>
        <v>Incomplete</v>
      </c>
      <c r="L16" s="103">
        <f t="shared" si="2"/>
        <v>9</v>
      </c>
      <c r="M16" s="106" t="str">
        <f>IF('9'!$A8="","",'9'!$A8)</f>
        <v/>
      </c>
      <c r="N16" s="106" t="str">
        <f>IF('9'!$A12="","",'9'!$A12)</f>
        <v/>
      </c>
      <c r="O16" s="106" t="str">
        <f>IF('9'!$A16="","",'9'!$A16)</f>
        <v/>
      </c>
      <c r="P16" s="106" t="str">
        <f>IF('9'!$A20="","",'9'!$A20)</f>
        <v/>
      </c>
      <c r="Q16" s="106"/>
      <c r="R16" s="106"/>
      <c r="S16" s="106"/>
      <c r="T16"/>
      <c r="U16"/>
      <c r="V16"/>
      <c r="W16"/>
      <c r="X16"/>
      <c r="Y16"/>
      <c r="Z16"/>
    </row>
    <row r="17" spans="1:26" x14ac:dyDescent="0.25">
      <c r="A17" s="103">
        <v>10</v>
      </c>
      <c r="B17" s="566">
        <f t="shared" si="0"/>
        <v>2.25</v>
      </c>
      <c r="C17" s="104">
        <v>0.75</v>
      </c>
      <c r="D17" s="104">
        <v>0.75</v>
      </c>
      <c r="E17" s="104">
        <v>0.75</v>
      </c>
      <c r="F17" s="104"/>
      <c r="G17" s="104"/>
      <c r="H17" s="104"/>
      <c r="I17" s="104"/>
      <c r="J17" s="105" t="str">
        <f t="shared" ca="1" si="1"/>
        <v>Incomplete</v>
      </c>
      <c r="L17" s="103">
        <f t="shared" si="2"/>
        <v>10</v>
      </c>
      <c r="M17" s="106" t="str">
        <f>IF('10'!$A29="","",'10'!$A29)</f>
        <v/>
      </c>
      <c r="N17" s="106" t="str">
        <f>IF('10'!$A33="","",'10'!$A33)</f>
        <v/>
      </c>
      <c r="O17" s="106" t="str">
        <f>IF('10'!$A37="","",'10'!$A37)</f>
        <v/>
      </c>
      <c r="P17" s="106"/>
      <c r="Q17" s="106"/>
      <c r="R17" s="106"/>
      <c r="S17" s="106"/>
      <c r="T17"/>
      <c r="U17"/>
      <c r="V17"/>
      <c r="W17"/>
      <c r="X17"/>
      <c r="Y17"/>
      <c r="Z17"/>
    </row>
    <row r="18" spans="1:26" x14ac:dyDescent="0.25">
      <c r="A18" s="103">
        <v>11</v>
      </c>
      <c r="B18" s="566">
        <f t="shared" si="0"/>
        <v>4.25</v>
      </c>
      <c r="C18" s="104">
        <v>0.5</v>
      </c>
      <c r="D18" s="104">
        <v>1</v>
      </c>
      <c r="E18" s="104">
        <v>0.75</v>
      </c>
      <c r="F18" s="104">
        <v>2</v>
      </c>
      <c r="G18" s="104"/>
      <c r="H18" s="104"/>
      <c r="I18" s="104"/>
      <c r="J18" s="105" t="str">
        <f t="shared" ca="1" si="1"/>
        <v>Incomplete</v>
      </c>
      <c r="L18" s="103">
        <f t="shared" si="2"/>
        <v>11</v>
      </c>
      <c r="M18" s="106" t="str">
        <f>IF('11'!$A12="","",'11'!$A12)</f>
        <v/>
      </c>
      <c r="N18" s="106" t="str">
        <f>IF('11'!$A16="","",'11'!$A16)</f>
        <v/>
      </c>
      <c r="O18" s="106" t="str">
        <f>IF('11'!$A21="","",'11'!$A21)</f>
        <v/>
      </c>
      <c r="P18" s="106" t="str">
        <f>IF('11'!$A25="","",'11'!$A25)</f>
        <v/>
      </c>
      <c r="Q18" s="106"/>
      <c r="R18" s="106"/>
      <c r="S18" s="106"/>
      <c r="T18"/>
      <c r="U18"/>
      <c r="V18"/>
      <c r="W18"/>
      <c r="X18"/>
      <c r="Y18"/>
      <c r="Z18"/>
    </row>
    <row r="19" spans="1:26" x14ac:dyDescent="0.25">
      <c r="A19" s="103">
        <v>12</v>
      </c>
      <c r="B19" s="566">
        <f t="shared" si="0"/>
        <v>2.5</v>
      </c>
      <c r="C19" s="104">
        <v>2.5</v>
      </c>
      <c r="D19" s="104"/>
      <c r="E19" s="104"/>
      <c r="F19" s="104"/>
      <c r="G19" s="104"/>
      <c r="H19" s="104"/>
      <c r="I19" s="104"/>
      <c r="J19" s="105" t="str">
        <f t="shared" ca="1" si="1"/>
        <v>Incomplete</v>
      </c>
      <c r="L19" s="103">
        <f t="shared" si="2"/>
        <v>12</v>
      </c>
      <c r="M19" s="106" t="str">
        <f>IF('12'!$A5="","",'12'!$A5)</f>
        <v/>
      </c>
      <c r="N19" s="106"/>
      <c r="O19" s="106"/>
      <c r="P19" s="106"/>
      <c r="Q19" s="106"/>
      <c r="R19" s="106"/>
      <c r="S19" s="106"/>
      <c r="T19"/>
      <c r="U19"/>
      <c r="V19"/>
      <c r="W19"/>
      <c r="X19"/>
      <c r="Y19"/>
      <c r="Z19"/>
    </row>
    <row r="20" spans="1:26" x14ac:dyDescent="0.25">
      <c r="A20" s="103">
        <v>13</v>
      </c>
      <c r="B20" s="566">
        <f t="shared" si="0"/>
        <v>2.5</v>
      </c>
      <c r="C20" s="104">
        <v>2.5</v>
      </c>
      <c r="D20" s="104"/>
      <c r="E20" s="104"/>
      <c r="F20" s="104"/>
      <c r="G20" s="104"/>
      <c r="H20" s="104"/>
      <c r="I20" s="104"/>
      <c r="J20" s="105" t="str">
        <f t="shared" ca="1" si="1"/>
        <v>Incomplete</v>
      </c>
      <c r="L20" s="103">
        <f t="shared" si="2"/>
        <v>13</v>
      </c>
      <c r="M20" s="106" t="str">
        <f>IF('13'!$A5="","",'13'!$A5)</f>
        <v/>
      </c>
      <c r="N20" s="106"/>
      <c r="O20" s="106"/>
      <c r="P20" s="106"/>
      <c r="Q20" s="106"/>
      <c r="R20" s="106"/>
      <c r="S20" s="106"/>
      <c r="T20"/>
      <c r="U20"/>
      <c r="V20"/>
      <c r="W20"/>
      <c r="X20"/>
      <c r="Y20"/>
      <c r="Z20"/>
    </row>
    <row r="21" spans="1:26" x14ac:dyDescent="0.25">
      <c r="A21" s="103">
        <v>14</v>
      </c>
      <c r="B21" s="566">
        <f t="shared" si="0"/>
        <v>6.25</v>
      </c>
      <c r="C21" s="104">
        <v>3.25</v>
      </c>
      <c r="D21" s="104">
        <v>1.5</v>
      </c>
      <c r="E21" s="104">
        <v>1.5</v>
      </c>
      <c r="F21" s="104"/>
      <c r="G21" s="104"/>
      <c r="H21" s="104"/>
      <c r="I21" s="104"/>
      <c r="J21" s="105" t="str">
        <f t="shared" ca="1" si="1"/>
        <v>Incomplete</v>
      </c>
      <c r="L21" s="103">
        <f t="shared" si="2"/>
        <v>14</v>
      </c>
      <c r="M21" s="106" t="str">
        <f>IF('14'!$A34="","",'14'!$A34)</f>
        <v/>
      </c>
      <c r="N21" s="106" t="str">
        <f>IF('14'!$A38="","",'14'!$A38)</f>
        <v/>
      </c>
      <c r="O21" s="106" t="str">
        <f>IF('14'!$A42="","",'14'!$A42)</f>
        <v/>
      </c>
      <c r="P21" s="106"/>
      <c r="Q21" s="106"/>
      <c r="R21" s="106"/>
      <c r="S21" s="106"/>
      <c r="T21"/>
      <c r="U21"/>
      <c r="V21"/>
      <c r="W21"/>
      <c r="X21"/>
      <c r="Y21"/>
      <c r="Z21"/>
    </row>
    <row r="22" spans="1:26" x14ac:dyDescent="0.25">
      <c r="A22" s="103">
        <v>15</v>
      </c>
      <c r="B22" s="566">
        <f t="shared" si="0"/>
        <v>1</v>
      </c>
      <c r="C22" s="104">
        <v>0.5</v>
      </c>
      <c r="D22" s="104">
        <v>0.5</v>
      </c>
      <c r="E22" s="104"/>
      <c r="F22" s="104"/>
      <c r="G22" s="104"/>
      <c r="H22" s="104"/>
      <c r="I22" s="104"/>
      <c r="J22" s="105" t="str">
        <f t="shared" ca="1" si="1"/>
        <v>Incomplete</v>
      </c>
      <c r="L22" s="103">
        <f t="shared" si="2"/>
        <v>15</v>
      </c>
      <c r="M22" s="106" t="str">
        <f>IF('15'!$A17="","",'15'!$A17)</f>
        <v/>
      </c>
      <c r="N22" s="106" t="str">
        <f>IF('15'!$A21="","",'15'!$A21)</f>
        <v/>
      </c>
      <c r="O22" s="106"/>
      <c r="P22" s="106"/>
      <c r="Q22" s="106"/>
      <c r="R22" s="106"/>
      <c r="S22" s="106"/>
      <c r="T22"/>
      <c r="U22"/>
      <c r="V22"/>
      <c r="W22"/>
      <c r="X22"/>
      <c r="Y22"/>
      <c r="Z22"/>
    </row>
    <row r="23" spans="1:26" x14ac:dyDescent="0.25">
      <c r="A23" s="103">
        <v>16</v>
      </c>
      <c r="B23" s="566">
        <f t="shared" si="0"/>
        <v>2</v>
      </c>
      <c r="C23" s="104">
        <v>2</v>
      </c>
      <c r="D23" s="104"/>
      <c r="E23" s="104"/>
      <c r="F23" s="104"/>
      <c r="G23" s="104"/>
      <c r="H23" s="104"/>
      <c r="I23" s="104"/>
      <c r="J23" s="105" t="str">
        <f t="shared" ca="1" si="1"/>
        <v>Incomplete</v>
      </c>
      <c r="L23" s="103">
        <f t="shared" si="2"/>
        <v>16</v>
      </c>
      <c r="M23" s="106" t="str">
        <f>IF('16'!$A5="","",'16'!$A5)</f>
        <v/>
      </c>
      <c r="N23" s="106"/>
      <c r="O23" s="106"/>
      <c r="P23" s="106"/>
      <c r="Q23" s="106"/>
      <c r="R23" s="106"/>
      <c r="S23" s="106"/>
      <c r="T23"/>
      <c r="U23"/>
      <c r="V23"/>
      <c r="W23"/>
      <c r="X23"/>
      <c r="Y23"/>
      <c r="Z23"/>
    </row>
    <row r="24" spans="1:26" x14ac:dyDescent="0.25">
      <c r="A24" s="103">
        <v>17</v>
      </c>
      <c r="B24" s="566">
        <f t="shared" si="0"/>
        <v>2.75</v>
      </c>
      <c r="C24" s="104">
        <v>0.25</v>
      </c>
      <c r="D24" s="104">
        <v>1</v>
      </c>
      <c r="E24" s="104">
        <v>0.5</v>
      </c>
      <c r="F24" s="104">
        <v>1</v>
      </c>
      <c r="G24" s="104"/>
      <c r="H24" s="104"/>
      <c r="I24" s="104"/>
      <c r="J24" s="105" t="str">
        <f t="shared" ca="1" si="1"/>
        <v>Incomplete</v>
      </c>
      <c r="L24" s="103">
        <f t="shared" si="2"/>
        <v>17</v>
      </c>
      <c r="M24" s="106" t="str">
        <f>IF('17'!$A8="","",'17'!$A8)</f>
        <v/>
      </c>
      <c r="N24" s="106" t="str">
        <f>IF('17'!$A13="","",'17'!$A13)</f>
        <v/>
      </c>
      <c r="O24" s="106" t="str">
        <f>IF('17'!$A17="","",'17'!$A17)</f>
        <v/>
      </c>
      <c r="P24" s="106" t="str">
        <f>IF('17'!$A21="","",'17'!$A21)</f>
        <v/>
      </c>
      <c r="Q24" s="106" t="str">
        <f>IF('17'!$A56="","",'17'!$A56)</f>
        <v/>
      </c>
      <c r="R24" s="106"/>
      <c r="S24" s="106"/>
      <c r="T24"/>
      <c r="U24"/>
      <c r="V24"/>
      <c r="W24"/>
      <c r="X24"/>
      <c r="Y24"/>
      <c r="Z24"/>
    </row>
    <row r="25" spans="1:26" x14ac:dyDescent="0.25">
      <c r="A25" s="103">
        <v>18</v>
      </c>
      <c r="B25" s="566">
        <f t="shared" si="0"/>
        <v>3</v>
      </c>
      <c r="C25" s="104">
        <v>3</v>
      </c>
      <c r="D25" s="104"/>
      <c r="E25" s="104"/>
      <c r="F25" s="104"/>
      <c r="G25" s="104"/>
      <c r="H25" s="104"/>
      <c r="I25" s="104"/>
      <c r="J25" s="105" t="str">
        <f t="shared" ca="1" si="1"/>
        <v>Incomplete</v>
      </c>
      <c r="L25" s="103">
        <f t="shared" si="2"/>
        <v>18</v>
      </c>
      <c r="M25" s="106" t="str">
        <f>IF('18'!$A5="","",'18'!$A5)</f>
        <v/>
      </c>
      <c r="N25" s="106"/>
      <c r="O25" s="106"/>
      <c r="P25" s="106"/>
      <c r="Q25" s="106"/>
      <c r="R25" s="106"/>
      <c r="S25" s="106"/>
      <c r="T25"/>
      <c r="U25"/>
      <c r="V25"/>
      <c r="W25"/>
      <c r="X25"/>
      <c r="Y25"/>
      <c r="Z25"/>
    </row>
    <row r="26" spans="1:26" x14ac:dyDescent="0.25">
      <c r="A26" s="103">
        <v>19</v>
      </c>
      <c r="B26" s="566">
        <f t="shared" si="0"/>
        <v>1.5</v>
      </c>
      <c r="C26" s="104">
        <v>0.25</v>
      </c>
      <c r="D26" s="104">
        <v>0.25</v>
      </c>
      <c r="E26" s="104">
        <v>0.25</v>
      </c>
      <c r="F26" s="104">
        <v>0.25</v>
      </c>
      <c r="G26" s="104">
        <v>0.25</v>
      </c>
      <c r="H26" s="104">
        <v>0.25</v>
      </c>
      <c r="I26" s="104"/>
      <c r="J26" s="105" t="str">
        <f t="shared" ca="1" si="1"/>
        <v>Incomplete</v>
      </c>
      <c r="L26" s="103">
        <f t="shared" si="2"/>
        <v>19</v>
      </c>
      <c r="M26" s="106" t="str">
        <f>IF('19'!$A8="","",'19'!$A8)</f>
        <v/>
      </c>
      <c r="N26" s="106" t="str">
        <f>IF('19'!$A12="","",'19'!$A12)</f>
        <v/>
      </c>
      <c r="O26" s="106" t="str">
        <f>IF('19'!$A16="","",'19'!$A16)</f>
        <v/>
      </c>
      <c r="P26" s="106" t="str">
        <f>IF('19'!$A20="","",'19'!$A20)</f>
        <v/>
      </c>
      <c r="Q26" s="106" t="str">
        <f>IF('19'!$A27="","",'19'!$A27)</f>
        <v/>
      </c>
      <c r="R26" s="106" t="str">
        <f>IF('19'!$A34="","",'19'!$A34)</f>
        <v/>
      </c>
      <c r="S26" s="106"/>
      <c r="T26"/>
      <c r="U26"/>
      <c r="V26"/>
      <c r="W26"/>
      <c r="X26"/>
      <c r="Y26"/>
      <c r="Z26"/>
    </row>
    <row r="27" spans="1:26" x14ac:dyDescent="0.25">
      <c r="A27" s="103">
        <v>20</v>
      </c>
      <c r="B27" s="566">
        <f t="shared" si="0"/>
        <v>2</v>
      </c>
      <c r="C27" s="104">
        <v>2</v>
      </c>
      <c r="D27" s="104"/>
      <c r="E27" s="104"/>
      <c r="F27" s="104"/>
      <c r="G27" s="104"/>
      <c r="H27" s="104"/>
      <c r="I27" s="104"/>
      <c r="J27" s="105" t="str">
        <f t="shared" ref="J27:J32" ca="1" si="3">INDIRECT("'"&amp;A27&amp;"'!B1")</f>
        <v>Incomplete</v>
      </c>
      <c r="L27" s="103">
        <f t="shared" ref="L27:L32" si="4">A27</f>
        <v>20</v>
      </c>
      <c r="M27" s="106" t="str">
        <f>IF('20'!$A8="","",'20'!$A8)</f>
        <v/>
      </c>
      <c r="N27" s="106" t="str">
        <f>IF('20'!$A12="","",'20'!$A12)</f>
        <v/>
      </c>
      <c r="O27" s="106" t="str">
        <f>IF('20'!$A16="","",'20'!$A16)</f>
        <v/>
      </c>
      <c r="P27" s="106" t="str">
        <f>IF('20'!$A20="","",'20'!$A20)</f>
        <v/>
      </c>
      <c r="Q27" s="106"/>
      <c r="R27" s="106"/>
      <c r="S27" s="106"/>
      <c r="T27"/>
      <c r="U27"/>
      <c r="V27"/>
      <c r="W27"/>
      <c r="X27"/>
      <c r="Y27"/>
      <c r="Z27"/>
    </row>
    <row r="28" spans="1:26" x14ac:dyDescent="0.25">
      <c r="A28" s="103">
        <v>21</v>
      </c>
      <c r="B28" s="566">
        <f t="shared" si="0"/>
        <v>2.25</v>
      </c>
      <c r="C28" s="104">
        <v>0.75</v>
      </c>
      <c r="D28" s="104">
        <v>0.5</v>
      </c>
      <c r="E28" s="104">
        <v>1</v>
      </c>
      <c r="F28" s="104"/>
      <c r="G28" s="104"/>
      <c r="H28" s="104"/>
      <c r="I28" s="104"/>
      <c r="J28" s="105" t="str">
        <f t="shared" ca="1" si="3"/>
        <v>Incomplete</v>
      </c>
      <c r="L28" s="103">
        <f t="shared" si="4"/>
        <v>21</v>
      </c>
      <c r="M28" s="106" t="str">
        <f>IF('21'!$A19="","",'21'!$A19)</f>
        <v/>
      </c>
      <c r="N28" s="106" t="str">
        <f>IF('21'!$A23="","",'21'!$A23)</f>
        <v/>
      </c>
      <c r="O28" s="106" t="str">
        <f>IF('21'!$A27="","",'21'!$A27)</f>
        <v/>
      </c>
      <c r="P28" s="106"/>
      <c r="Q28" s="106"/>
      <c r="R28" s="106"/>
      <c r="S28" s="106"/>
      <c r="T28"/>
      <c r="U28"/>
      <c r="V28"/>
      <c r="W28"/>
      <c r="X28"/>
      <c r="Y28"/>
      <c r="Z28"/>
    </row>
    <row r="29" spans="1:26" x14ac:dyDescent="0.25">
      <c r="A29" s="103">
        <v>22</v>
      </c>
      <c r="B29" s="566">
        <f t="shared" si="0"/>
        <v>2.75</v>
      </c>
      <c r="C29" s="104">
        <v>1.5</v>
      </c>
      <c r="D29" s="104">
        <v>0.5</v>
      </c>
      <c r="E29" s="104">
        <v>0.75</v>
      </c>
      <c r="F29" s="104"/>
      <c r="G29" s="104"/>
      <c r="H29" s="104"/>
      <c r="I29" s="104"/>
      <c r="J29" s="105" t="str">
        <f t="shared" ca="1" si="3"/>
        <v>Incomplete</v>
      </c>
      <c r="L29" s="103">
        <f t="shared" si="4"/>
        <v>22</v>
      </c>
      <c r="M29" s="106" t="str">
        <f>IF('22'!$A22="","",'22'!$A22)</f>
        <v/>
      </c>
      <c r="N29" s="106" t="str">
        <f>IF('22'!$A26="","",'22'!$A26)</f>
        <v/>
      </c>
      <c r="O29" s="106" t="str">
        <f>IF('22'!$A30="","",'22'!$A30)</f>
        <v/>
      </c>
      <c r="P29" s="106"/>
      <c r="Q29" s="106"/>
      <c r="R29" s="106"/>
      <c r="S29" s="106"/>
      <c r="T29"/>
      <c r="U29"/>
      <c r="V29"/>
      <c r="W29"/>
      <c r="X29"/>
      <c r="Y29"/>
      <c r="Z29"/>
    </row>
    <row r="30" spans="1:26" x14ac:dyDescent="0.25">
      <c r="A30" s="107">
        <v>23</v>
      </c>
      <c r="B30" s="566">
        <f t="shared" si="0"/>
        <v>2.5</v>
      </c>
      <c r="C30" s="104">
        <v>0.5</v>
      </c>
      <c r="D30" s="104">
        <v>2</v>
      </c>
      <c r="E30" s="104"/>
      <c r="F30" s="104"/>
      <c r="G30" s="104"/>
      <c r="H30" s="104"/>
      <c r="I30" s="104"/>
      <c r="J30" s="105" t="str">
        <f t="shared" ca="1" si="3"/>
        <v>Incomplete</v>
      </c>
      <c r="L30" s="103">
        <f t="shared" si="4"/>
        <v>23</v>
      </c>
      <c r="M30" s="106" t="str">
        <f>IF('23'!$A8="","",'23'!$A8)</f>
        <v/>
      </c>
      <c r="N30" s="106" t="str">
        <f>IF('23'!$A12="","",'23'!$A12)</f>
        <v/>
      </c>
      <c r="O30" s="106"/>
      <c r="P30" s="106"/>
      <c r="Q30" s="106"/>
      <c r="R30" s="106"/>
      <c r="S30" s="106"/>
      <c r="T30"/>
      <c r="U30"/>
      <c r="V30"/>
      <c r="W30"/>
      <c r="X30"/>
      <c r="Y30"/>
      <c r="Z30"/>
    </row>
    <row r="31" spans="1:26" x14ac:dyDescent="0.25">
      <c r="A31" s="107">
        <v>24</v>
      </c>
      <c r="B31" s="566">
        <f t="shared" si="0"/>
        <v>1.5</v>
      </c>
      <c r="C31" s="104">
        <v>0.5</v>
      </c>
      <c r="D31" s="104">
        <v>0.5</v>
      </c>
      <c r="E31" s="104">
        <v>0.5</v>
      </c>
      <c r="F31" s="104"/>
      <c r="G31" s="104"/>
      <c r="H31" s="104"/>
      <c r="I31" s="104"/>
      <c r="J31" s="105" t="str">
        <f t="shared" ca="1" si="3"/>
        <v>Incomplete</v>
      </c>
      <c r="L31" s="103">
        <f t="shared" si="4"/>
        <v>24</v>
      </c>
      <c r="M31" s="106" t="str">
        <f>IF('24'!$A8="","",'24'!$A8)</f>
        <v/>
      </c>
      <c r="N31" s="106" t="str">
        <f>IF('24'!$A12="","",'24'!$A12)</f>
        <v/>
      </c>
      <c r="O31" s="106" t="str">
        <f>IF('24'!$A16="","",'24'!$A16)</f>
        <v/>
      </c>
      <c r="P31" s="106"/>
      <c r="Q31" s="106"/>
      <c r="R31" s="106"/>
      <c r="S31" s="106"/>
      <c r="T31"/>
      <c r="U31"/>
      <c r="V31"/>
      <c r="W31"/>
      <c r="X31"/>
      <c r="Y31"/>
      <c r="Z31"/>
    </row>
    <row r="32" spans="1:26" x14ac:dyDescent="0.25">
      <c r="A32" s="103">
        <v>25</v>
      </c>
      <c r="B32" s="567">
        <f t="shared" si="0"/>
        <v>4</v>
      </c>
      <c r="C32" s="104">
        <v>3</v>
      </c>
      <c r="D32" s="104">
        <v>1</v>
      </c>
      <c r="E32" s="104"/>
      <c r="F32" s="104"/>
      <c r="G32" s="104"/>
      <c r="H32" s="104"/>
      <c r="I32" s="104"/>
      <c r="J32" s="105" t="str">
        <f t="shared" ca="1" si="3"/>
        <v>Incomplete</v>
      </c>
      <c r="L32" s="103">
        <f t="shared" si="4"/>
        <v>25</v>
      </c>
      <c r="M32" s="106" t="str">
        <f>IF('25'!$A22="","",'25'!$A22)</f>
        <v/>
      </c>
      <c r="N32" s="106" t="str">
        <f>IF('25'!$A26="","",'25'!$A26)</f>
        <v/>
      </c>
      <c r="O32" s="106"/>
      <c r="P32" s="106"/>
      <c r="Q32" s="106"/>
      <c r="R32" s="106"/>
      <c r="S32" s="106"/>
      <c r="T32"/>
      <c r="U32"/>
      <c r="V32"/>
      <c r="W32"/>
      <c r="X32"/>
      <c r="Y32"/>
      <c r="Z32"/>
    </row>
  </sheetData>
  <mergeCells count="1">
    <mergeCell ref="B6:B7"/>
  </mergeCells>
  <conditionalFormatting sqref="J8:J32">
    <cfRule type="cellIs" dxfId="92" priority="213" operator="equal">
      <formula>"Finished"</formula>
    </cfRule>
    <cfRule type="cellIs" dxfId="91" priority="214" operator="equal">
      <formula>"Flag for Review"</formula>
    </cfRule>
    <cfRule type="cellIs" dxfId="90" priority="215" operator="equal">
      <formula>"Incomplete"</formula>
    </cfRule>
  </conditionalFormatting>
  <conditionalFormatting sqref="P2">
    <cfRule type="expression" dxfId="89" priority="52">
      <formula>LEN(P2)=0</formula>
    </cfRule>
    <cfRule type="cellIs" dxfId="88" priority="210" operator="greaterThanOrEqual">
      <formula>0.75</formula>
    </cfRule>
    <cfRule type="cellIs" dxfId="87" priority="211" operator="greaterThanOrEqual">
      <formula>0.65</formula>
    </cfRule>
    <cfRule type="cellIs" dxfId="86" priority="212" operator="greaterThanOrEqual">
      <formula>0</formula>
    </cfRule>
  </conditionalFormatting>
  <conditionalFormatting sqref="C8:I32">
    <cfRule type="containsBlanks" dxfId="85" priority="216">
      <formula>LEN(TRIM(C8))=0</formula>
    </cfRule>
  </conditionalFormatting>
  <conditionalFormatting sqref="M8:S32">
    <cfRule type="expression" dxfId="84" priority="25">
      <formula>C8=""</formula>
    </cfRule>
    <cfRule type="expression" dxfId="83" priority="26">
      <formula>M8/C8&gt;=0.75</formula>
    </cfRule>
    <cfRule type="expression" dxfId="82" priority="27">
      <formula>M8/C8&gt;=0.65</formula>
    </cfRule>
    <cfRule type="expression" dxfId="81" priority="28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89"/>
  <sheetViews>
    <sheetView zoomScaleNormal="100" workbookViewId="0"/>
  </sheetViews>
  <sheetFormatPr defaultColWidth="9.140625" defaultRowHeight="15" x14ac:dyDescent="0.25"/>
  <cols>
    <col min="1" max="1" width="9.140625" style="22"/>
    <col min="2" max="2" width="16" style="22" bestFit="1" customWidth="1"/>
    <col min="3" max="9" width="11.140625" style="22" customWidth="1"/>
    <col min="10" max="16384" width="9.140625" style="22"/>
  </cols>
  <sheetData>
    <row r="1" spans="1:21" x14ac:dyDescent="0.25">
      <c r="A1" s="7">
        <v>1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5"/>
      <c r="K1" s="1" t="s">
        <v>183</v>
      </c>
      <c r="L1" s="362" t="s">
        <v>667</v>
      </c>
      <c r="M1"/>
      <c r="N1"/>
      <c r="O1"/>
      <c r="P1"/>
      <c r="Q1"/>
      <c r="R1"/>
      <c r="S1"/>
      <c r="T1"/>
      <c r="U1"/>
    </row>
    <row r="2" spans="1:21" x14ac:dyDescent="0.25">
      <c r="A2" s="23"/>
      <c r="B2" s="20"/>
      <c r="C2" s="20"/>
      <c r="D2" s="20"/>
      <c r="E2" s="20"/>
      <c r="F2" s="20"/>
      <c r="G2" s="20"/>
      <c r="H2" s="20"/>
      <c r="I2" s="24"/>
      <c r="K2" s="1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669</v>
      </c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Grid'!B:B,MATCH('1'!A1,'Point Grid'!A:A,0))</f>
        <v>2.5</v>
      </c>
      <c r="B4" s="18"/>
      <c r="C4" s="18"/>
      <c r="D4" s="18"/>
      <c r="E4" s="18"/>
      <c r="F4" s="18"/>
      <c r="G4" s="18"/>
      <c r="H4" s="18"/>
      <c r="I4" s="19"/>
      <c r="J4" s="48"/>
      <c r="K4" s="233"/>
      <c r="L4" t="s">
        <v>670</v>
      </c>
      <c r="M4"/>
      <c r="N4"/>
      <c r="O4"/>
      <c r="P4"/>
      <c r="Q4"/>
      <c r="R4"/>
      <c r="S4"/>
      <c r="T4"/>
      <c r="U4"/>
    </row>
    <row r="5" spans="1:21" x14ac:dyDescent="0.25">
      <c r="A5" s="17"/>
      <c r="B5" s="18"/>
      <c r="C5" s="18"/>
      <c r="D5" s="18"/>
      <c r="E5" s="18"/>
      <c r="F5" s="18"/>
      <c r="G5" s="18"/>
      <c r="H5" s="18"/>
      <c r="I5" s="19"/>
      <c r="J5" s="48"/>
      <c r="K5" s="233"/>
      <c r="L5"/>
      <c r="M5"/>
      <c r="N5"/>
      <c r="O5"/>
      <c r="P5"/>
      <c r="Q5"/>
      <c r="R5"/>
      <c r="S5"/>
      <c r="T5"/>
      <c r="U5"/>
    </row>
    <row r="6" spans="1:21" x14ac:dyDescent="0.25">
      <c r="A6" s="28" t="s">
        <v>2</v>
      </c>
      <c r="B6" s="18" t="s">
        <v>668</v>
      </c>
      <c r="C6" s="18"/>
      <c r="D6" s="18"/>
      <c r="E6" s="18"/>
      <c r="F6" s="18"/>
      <c r="G6" s="18"/>
      <c r="H6" s="18"/>
      <c r="I6" s="19"/>
      <c r="J6" s="48"/>
      <c r="K6" s="233" t="s">
        <v>3</v>
      </c>
      <c r="L6" s="1" t="s">
        <v>673</v>
      </c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Grid'!$C$8:$I$32,MATCH($A$1,'Point Grid'!$A$8:$A$32,0),MATCH(A6,'Point Grid'!$C$7:$I$7,0))</f>
        <v>0.5</v>
      </c>
      <c r="B7" s="18"/>
      <c r="C7" s="18"/>
      <c r="D7" s="18"/>
      <c r="E7" s="18"/>
      <c r="F7" s="18"/>
      <c r="G7" s="18"/>
      <c r="H7" s="18"/>
      <c r="I7" s="19"/>
      <c r="J7" s="48"/>
      <c r="K7" s="233"/>
      <c r="L7" t="s">
        <v>672</v>
      </c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8"/>
      <c r="C8" s="37"/>
      <c r="D8" s="37"/>
      <c r="E8" s="37"/>
      <c r="F8" s="37"/>
      <c r="G8" s="37"/>
      <c r="H8" s="37"/>
      <c r="I8" s="19"/>
      <c r="J8" s="48"/>
      <c r="K8"/>
      <c r="L8" t="s">
        <v>671</v>
      </c>
      <c r="M8"/>
      <c r="N8"/>
      <c r="O8"/>
      <c r="P8"/>
      <c r="Q8"/>
      <c r="R8"/>
      <c r="S8"/>
      <c r="T8"/>
      <c r="U8"/>
    </row>
    <row r="9" spans="1:21" x14ac:dyDescent="0.25">
      <c r="A9" s="28"/>
      <c r="B9" s="18"/>
      <c r="C9" s="18"/>
      <c r="D9" s="18"/>
      <c r="E9" s="18"/>
      <c r="F9" s="18"/>
      <c r="G9" s="18"/>
      <c r="H9" s="18"/>
      <c r="I9" s="19"/>
      <c r="J9" s="48"/>
      <c r="K9" s="233"/>
      <c r="L9"/>
      <c r="M9"/>
      <c r="N9"/>
      <c r="O9"/>
      <c r="P9"/>
      <c r="Q9"/>
      <c r="R9"/>
      <c r="S9"/>
    </row>
    <row r="10" spans="1:21" x14ac:dyDescent="0.25">
      <c r="A10" s="28" t="s">
        <v>3</v>
      </c>
      <c r="B10" s="18" t="s">
        <v>674</v>
      </c>
      <c r="C10" s="18"/>
      <c r="D10" s="18"/>
      <c r="E10" s="18"/>
      <c r="F10" s="18"/>
      <c r="G10" s="18"/>
      <c r="H10" s="18"/>
      <c r="I10" s="19"/>
      <c r="J10" s="48"/>
      <c r="K10"/>
      <c r="L10" s="1" t="s">
        <v>675</v>
      </c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Grid'!$C$8:$I$32,MATCH($A$1,'Point Grid'!$A$8:$A$32,0),MATCH(A10,'Point Grid'!$C$7:$I$7,0))</f>
        <v>1</v>
      </c>
      <c r="B11" s="18"/>
      <c r="C11" s="18"/>
      <c r="D11" s="18"/>
      <c r="E11" s="18"/>
      <c r="F11" s="18"/>
      <c r="G11" s="18"/>
      <c r="H11" s="18"/>
      <c r="I11" s="19"/>
      <c r="J11" s="48"/>
      <c r="K11"/>
      <c r="L11" t="s">
        <v>676</v>
      </c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18"/>
      <c r="C12" s="37"/>
      <c r="D12" s="37"/>
      <c r="E12" s="37"/>
      <c r="F12" s="37"/>
      <c r="G12" s="37"/>
      <c r="H12" s="37"/>
      <c r="I12" s="19"/>
      <c r="J12" s="48"/>
      <c r="K12"/>
      <c r="L12" t="s">
        <v>677</v>
      </c>
      <c r="M12"/>
      <c r="N12"/>
      <c r="O12"/>
      <c r="P12"/>
      <c r="Q12"/>
      <c r="R12"/>
      <c r="S12"/>
      <c r="T12"/>
      <c r="U12"/>
    </row>
    <row r="13" spans="1:21" x14ac:dyDescent="0.25">
      <c r="A13" s="28"/>
      <c r="B13" s="18"/>
      <c r="C13" s="37"/>
      <c r="D13" s="37"/>
      <c r="E13" s="37"/>
      <c r="F13" s="37"/>
      <c r="G13" s="37"/>
      <c r="H13" s="37"/>
      <c r="I13" s="19"/>
      <c r="J13" s="48"/>
      <c r="K13" s="233"/>
      <c r="L13" t="s">
        <v>678</v>
      </c>
      <c r="M13"/>
      <c r="N13"/>
      <c r="O13"/>
      <c r="P13"/>
      <c r="Q13"/>
      <c r="R13"/>
      <c r="S13"/>
      <c r="T13"/>
      <c r="U13"/>
    </row>
    <row r="14" spans="1:21" x14ac:dyDescent="0.25">
      <c r="A14" s="28" t="s">
        <v>4</v>
      </c>
      <c r="B14" s="18" t="s">
        <v>680</v>
      </c>
      <c r="C14" s="18"/>
      <c r="D14" s="18"/>
      <c r="E14" s="18"/>
      <c r="F14" s="18"/>
      <c r="G14" s="18"/>
      <c r="H14" s="18"/>
      <c r="I14" s="19"/>
      <c r="J14" s="48"/>
      <c r="K14"/>
      <c r="L14" t="s">
        <v>679</v>
      </c>
      <c r="M14"/>
      <c r="N14"/>
      <c r="O14"/>
      <c r="P14"/>
      <c r="Q14"/>
      <c r="R14"/>
      <c r="S14"/>
      <c r="T14"/>
      <c r="U14"/>
    </row>
    <row r="15" spans="1:21" ht="15.75" thickBot="1" x14ac:dyDescent="0.3">
      <c r="A15" s="9">
        <f>INDEX('Point Grid'!$C$8:$I$32,MATCH($A$1,'Point Grid'!$A$8:$A$32,0),MATCH(A14,'Point Grid'!$C$7:$I$7,0))</f>
        <v>0.5</v>
      </c>
      <c r="B15" s="18"/>
      <c r="C15" s="18"/>
      <c r="D15" s="18"/>
      <c r="E15" s="18"/>
      <c r="F15" s="18"/>
      <c r="G15" s="18"/>
      <c r="H15" s="18"/>
      <c r="I15" s="19"/>
      <c r="J15" s="48"/>
      <c r="K15"/>
      <c r="L15"/>
      <c r="M15"/>
      <c r="N15"/>
      <c r="O15"/>
      <c r="P15"/>
      <c r="Q15"/>
      <c r="R15"/>
      <c r="S15"/>
      <c r="T15"/>
      <c r="U15"/>
    </row>
    <row r="16" spans="1:21" ht="15.75" thickBot="1" x14ac:dyDescent="0.3">
      <c r="A16" s="5"/>
      <c r="B16" s="18"/>
      <c r="C16" s="18"/>
      <c r="D16" s="18"/>
      <c r="E16" s="18"/>
      <c r="F16" s="18"/>
      <c r="G16" s="18"/>
      <c r="H16" s="18"/>
      <c r="I16" s="19"/>
      <c r="J16" s="48"/>
      <c r="K16" s="233" t="s">
        <v>4</v>
      </c>
      <c r="L16" s="1" t="s">
        <v>184</v>
      </c>
      <c r="M16"/>
      <c r="N16"/>
      <c r="O16"/>
      <c r="P16"/>
      <c r="Q16"/>
      <c r="R16"/>
      <c r="S16"/>
      <c r="T16"/>
      <c r="U16"/>
    </row>
    <row r="17" spans="1:21" x14ac:dyDescent="0.25">
      <c r="A17" s="23"/>
      <c r="B17" s="18"/>
      <c r="C17" s="18"/>
      <c r="D17" s="18"/>
      <c r="E17" s="18"/>
      <c r="F17" s="18"/>
      <c r="G17" s="18"/>
      <c r="H17" s="18"/>
      <c r="I17" s="19"/>
      <c r="J17" s="48"/>
      <c r="K17"/>
      <c r="L17" t="s">
        <v>681</v>
      </c>
      <c r="M17"/>
      <c r="N17"/>
      <c r="O17"/>
      <c r="P17"/>
      <c r="Q17"/>
      <c r="R17"/>
      <c r="S17"/>
      <c r="T17"/>
      <c r="U17"/>
    </row>
    <row r="18" spans="1:21" ht="15.75" thickBot="1" x14ac:dyDescent="0.3">
      <c r="A18" s="25"/>
      <c r="B18" s="49"/>
      <c r="C18" s="49"/>
      <c r="D18" s="49"/>
      <c r="E18" s="49"/>
      <c r="F18" s="49"/>
      <c r="G18" s="49"/>
      <c r="H18" s="49"/>
      <c r="I18" s="50"/>
      <c r="J18" s="48"/>
      <c r="K18"/>
      <c r="L18" t="s">
        <v>682</v>
      </c>
      <c r="M18"/>
      <c r="N18"/>
      <c r="O18"/>
      <c r="P18"/>
      <c r="Q18"/>
      <c r="R18"/>
      <c r="S18"/>
      <c r="T18"/>
      <c r="U18"/>
    </row>
    <row r="19" spans="1:21" x14ac:dyDescent="0.25">
      <c r="B19" s="48"/>
      <c r="C19" s="48"/>
      <c r="D19" s="48"/>
      <c r="E19" s="48"/>
      <c r="F19" s="48"/>
      <c r="G19" s="48"/>
      <c r="H19" s="48"/>
      <c r="I19" s="48"/>
      <c r="J19" s="48"/>
      <c r="K19"/>
      <c r="L19" t="s">
        <v>683</v>
      </c>
      <c r="M19"/>
      <c r="N19"/>
      <c r="O19"/>
      <c r="P19"/>
      <c r="Q19"/>
      <c r="R19"/>
      <c r="S19"/>
      <c r="T19"/>
      <c r="U19"/>
    </row>
    <row r="20" spans="1:21" x14ac:dyDescent="0.25">
      <c r="J20" s="48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J21" s="48"/>
      <c r="K21" s="233"/>
      <c r="L21" s="1"/>
      <c r="M21"/>
      <c r="N21"/>
      <c r="O21"/>
      <c r="P21"/>
      <c r="Q21"/>
      <c r="R21"/>
      <c r="S21"/>
      <c r="T21"/>
      <c r="U21"/>
    </row>
    <row r="22" spans="1:21" x14ac:dyDescent="0.25">
      <c r="J22" s="48"/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J23" s="48"/>
      <c r="K23" s="233"/>
      <c r="L23"/>
      <c r="M23"/>
      <c r="N23"/>
      <c r="O23"/>
      <c r="P23"/>
      <c r="Q23"/>
      <c r="R23"/>
      <c r="S23"/>
      <c r="T23"/>
      <c r="U23"/>
    </row>
    <row r="24" spans="1:21" x14ac:dyDescent="0.25">
      <c r="J24" s="48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J25" s="48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J26" s="48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J27" s="48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J28" s="48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J29" s="48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J30" s="48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J31" s="48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J32" s="48"/>
      <c r="K32"/>
      <c r="L32"/>
      <c r="M32"/>
      <c r="N32"/>
      <c r="O32"/>
      <c r="P32"/>
      <c r="Q32"/>
      <c r="R32"/>
      <c r="S32"/>
      <c r="T32"/>
      <c r="U32"/>
    </row>
    <row r="33" spans="2:21" x14ac:dyDescent="0.25">
      <c r="J33" s="48"/>
      <c r="K33"/>
      <c r="L33"/>
      <c r="M33"/>
      <c r="N33"/>
      <c r="O33"/>
      <c r="P33"/>
      <c r="Q33"/>
      <c r="R33"/>
      <c r="S33"/>
      <c r="T33"/>
      <c r="U33"/>
    </row>
    <row r="34" spans="2:21" x14ac:dyDescent="0.25">
      <c r="B34" s="48"/>
      <c r="C34" s="48"/>
      <c r="D34" s="48"/>
      <c r="E34" s="48"/>
      <c r="F34" s="48"/>
      <c r="G34" s="48"/>
      <c r="H34" s="48"/>
      <c r="I34" s="48"/>
      <c r="J34" s="48"/>
      <c r="K34"/>
      <c r="L34"/>
      <c r="M34"/>
      <c r="N34"/>
      <c r="O34"/>
      <c r="P34"/>
      <c r="Q34"/>
      <c r="R34"/>
      <c r="S34"/>
      <c r="T34"/>
      <c r="U34"/>
    </row>
    <row r="35" spans="2:21" x14ac:dyDescent="0.25">
      <c r="B35" s="48"/>
      <c r="C35" s="48"/>
      <c r="D35" s="48"/>
      <c r="E35" s="48"/>
      <c r="F35" s="48"/>
      <c r="G35" s="48"/>
      <c r="H35" s="48"/>
      <c r="I35" s="48"/>
      <c r="J35" s="48"/>
      <c r="K35"/>
      <c r="L35"/>
      <c r="M35"/>
      <c r="N35"/>
      <c r="O35"/>
      <c r="P35"/>
      <c r="Q35"/>
      <c r="R35"/>
      <c r="S35"/>
      <c r="T35"/>
      <c r="U35"/>
    </row>
    <row r="36" spans="2:21" x14ac:dyDescent="0.25">
      <c r="B36" s="48"/>
      <c r="C36" s="48"/>
      <c r="D36" s="48"/>
      <c r="E36" s="48"/>
      <c r="F36" s="48"/>
      <c r="G36" s="48"/>
      <c r="H36" s="48"/>
      <c r="I36" s="48"/>
      <c r="J36" s="48"/>
      <c r="K36"/>
      <c r="L36"/>
      <c r="M36"/>
      <c r="N36"/>
      <c r="O36"/>
      <c r="P36"/>
      <c r="Q36"/>
      <c r="R36"/>
      <c r="S36"/>
      <c r="T36"/>
      <c r="U36"/>
    </row>
    <row r="37" spans="2:21" x14ac:dyDescent="0.25">
      <c r="B37" s="48"/>
      <c r="C37" s="48"/>
      <c r="D37" s="48"/>
      <c r="E37" s="48"/>
      <c r="F37" s="48"/>
      <c r="G37" s="48"/>
      <c r="H37" s="48"/>
      <c r="I37" s="48"/>
      <c r="J37" s="48"/>
      <c r="K37"/>
      <c r="L37"/>
      <c r="M37"/>
      <c r="N37"/>
      <c r="O37"/>
      <c r="P37"/>
      <c r="Q37"/>
      <c r="R37"/>
      <c r="S37"/>
      <c r="T37"/>
      <c r="U37"/>
    </row>
    <row r="38" spans="2:21" x14ac:dyDescent="0.25">
      <c r="B38" s="48"/>
      <c r="C38" s="48"/>
      <c r="D38" s="48"/>
      <c r="E38" s="48"/>
      <c r="F38" s="48"/>
      <c r="G38" s="48"/>
      <c r="H38" s="48"/>
      <c r="I38" s="48"/>
      <c r="J38" s="48"/>
      <c r="K38"/>
      <c r="L38"/>
      <c r="M38"/>
      <c r="N38"/>
      <c r="O38"/>
      <c r="P38"/>
      <c r="Q38"/>
      <c r="R38"/>
      <c r="S38"/>
      <c r="T38"/>
      <c r="U38"/>
    </row>
    <row r="39" spans="2:21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21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21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21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21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21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21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21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21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21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2"/>
  <sheetViews>
    <sheetView zoomScaleNormal="100" workbookViewId="0"/>
  </sheetViews>
  <sheetFormatPr defaultColWidth="9.140625" defaultRowHeight="15" x14ac:dyDescent="0.25"/>
  <cols>
    <col min="1" max="1" width="9.140625" style="22"/>
    <col min="2" max="2" width="8.7109375" style="22" customWidth="1"/>
    <col min="3" max="9" width="13" style="22" customWidth="1"/>
    <col min="10" max="10" width="9.140625" style="22"/>
    <col min="18" max="16384" width="9.140625" style="22"/>
  </cols>
  <sheetData>
    <row r="1" spans="1:14" x14ac:dyDescent="0.25">
      <c r="A1" s="7">
        <v>2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6"/>
      <c r="K1" s="1" t="s">
        <v>183</v>
      </c>
      <c r="L1" s="362" t="s">
        <v>664</v>
      </c>
    </row>
    <row r="2" spans="1:14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4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s="233" t="s">
        <v>27</v>
      </c>
      <c r="M3" t="s">
        <v>704</v>
      </c>
    </row>
    <row r="4" spans="1:14" x14ac:dyDescent="0.25">
      <c r="A4" s="9">
        <f>INDEX('Point Grid'!B:B,MATCH('2'!A1,'Point Grid'!A:A,0))</f>
        <v>2</v>
      </c>
      <c r="B4" s="18"/>
      <c r="C4" s="18"/>
      <c r="D4" s="18"/>
      <c r="E4" s="18"/>
      <c r="F4" s="18"/>
      <c r="G4" s="18"/>
      <c r="H4" s="18"/>
      <c r="I4" s="19"/>
      <c r="J4" s="48"/>
      <c r="L4" s="233" t="s">
        <v>28</v>
      </c>
      <c r="M4" t="s">
        <v>690</v>
      </c>
    </row>
    <row r="5" spans="1:14" x14ac:dyDescent="0.25">
      <c r="A5" s="23"/>
      <c r="B5" s="18"/>
      <c r="C5" s="18"/>
      <c r="D5" s="18"/>
      <c r="E5" s="18"/>
      <c r="F5" s="18"/>
      <c r="G5" s="18"/>
      <c r="H5" s="18"/>
      <c r="I5" s="19"/>
      <c r="J5" s="48"/>
      <c r="L5" s="233" t="s">
        <v>43</v>
      </c>
      <c r="M5" t="s">
        <v>690</v>
      </c>
    </row>
    <row r="6" spans="1:14" x14ac:dyDescent="0.25">
      <c r="A6" s="28" t="s">
        <v>2</v>
      </c>
      <c r="B6" s="18" t="s">
        <v>686</v>
      </c>
      <c r="C6" s="18"/>
      <c r="D6" s="82"/>
      <c r="E6" s="82"/>
      <c r="F6" s="82"/>
      <c r="G6" s="82"/>
      <c r="H6" s="18"/>
      <c r="I6" s="19"/>
      <c r="J6" s="48"/>
      <c r="L6" s="233" t="s">
        <v>30</v>
      </c>
      <c r="M6" t="s">
        <v>704</v>
      </c>
    </row>
    <row r="7" spans="1:14" ht="15.75" thickBot="1" x14ac:dyDescent="0.3">
      <c r="A7" s="9">
        <f>INDEX('Point Grid'!$C$8:$I$32,MATCH($A$1,'Point Grid'!$A$8:$A$32,0),MATCH(A6,'Point Grid'!$C$7:$I$7,0))</f>
        <v>1</v>
      </c>
      <c r="B7" s="18" t="s">
        <v>684</v>
      </c>
      <c r="C7" s="18"/>
      <c r="D7" s="78"/>
      <c r="E7" s="77"/>
      <c r="F7" s="77"/>
      <c r="G7" s="78"/>
      <c r="H7" s="18"/>
      <c r="I7" s="19"/>
      <c r="J7" s="48"/>
    </row>
    <row r="8" spans="1:14" ht="15.75" thickBot="1" x14ac:dyDescent="0.3">
      <c r="A8" s="5"/>
      <c r="B8" s="18"/>
      <c r="C8" s="18"/>
      <c r="D8" s="78"/>
      <c r="E8" s="78"/>
      <c r="F8" s="78"/>
      <c r="G8" s="78"/>
      <c r="H8" s="18"/>
      <c r="I8" s="19"/>
      <c r="J8" s="48"/>
      <c r="K8" s="233" t="s">
        <v>3</v>
      </c>
      <c r="L8" s="3" t="s">
        <v>184</v>
      </c>
    </row>
    <row r="9" spans="1:14" x14ac:dyDescent="0.25">
      <c r="A9" s="20"/>
      <c r="B9" s="83" t="s">
        <v>27</v>
      </c>
      <c r="C9" s="18" t="s">
        <v>685</v>
      </c>
      <c r="D9" s="78"/>
      <c r="E9" s="78"/>
      <c r="F9" s="78"/>
      <c r="G9" s="78"/>
      <c r="H9" s="18"/>
      <c r="I9" s="19"/>
      <c r="J9" s="48"/>
    </row>
    <row r="10" spans="1:14" x14ac:dyDescent="0.25">
      <c r="A10" s="20"/>
      <c r="B10" s="83" t="s">
        <v>28</v>
      </c>
      <c r="C10" s="18" t="s">
        <v>687</v>
      </c>
      <c r="D10" s="83"/>
      <c r="E10" s="83"/>
      <c r="F10" s="83"/>
      <c r="G10" s="83"/>
      <c r="H10" s="18"/>
      <c r="I10" s="19"/>
      <c r="J10" s="48"/>
      <c r="L10" s="1" t="s">
        <v>685</v>
      </c>
    </row>
    <row r="11" spans="1:14" x14ac:dyDescent="0.25">
      <c r="A11" s="20"/>
      <c r="B11" s="83" t="s">
        <v>43</v>
      </c>
      <c r="C11" s="18" t="s">
        <v>688</v>
      </c>
      <c r="D11" s="83"/>
      <c r="E11" s="83"/>
      <c r="F11" s="83"/>
      <c r="G11" s="83"/>
      <c r="H11" s="18"/>
      <c r="I11" s="19"/>
      <c r="J11" s="48"/>
      <c r="L11" t="s">
        <v>692</v>
      </c>
    </row>
    <row r="12" spans="1:14" x14ac:dyDescent="0.25">
      <c r="A12" s="20"/>
      <c r="B12" s="83" t="s">
        <v>30</v>
      </c>
      <c r="C12" s="18" t="s">
        <v>689</v>
      </c>
      <c r="D12" s="78"/>
      <c r="E12" s="77"/>
      <c r="F12" s="77"/>
      <c r="G12" s="78"/>
      <c r="H12" s="18"/>
      <c r="I12" s="19"/>
      <c r="J12" s="48"/>
      <c r="L12" t="s">
        <v>693</v>
      </c>
    </row>
    <row r="13" spans="1:14" x14ac:dyDescent="0.25">
      <c r="A13" s="20"/>
      <c r="B13" s="18"/>
      <c r="C13" s="18"/>
      <c r="D13" s="78"/>
      <c r="E13" s="77"/>
      <c r="F13" s="77"/>
      <c r="G13" s="77"/>
      <c r="H13" s="18"/>
      <c r="I13" s="19"/>
      <c r="J13" s="48"/>
    </row>
    <row r="14" spans="1:14" x14ac:dyDescent="0.25">
      <c r="A14" s="28" t="s">
        <v>3</v>
      </c>
      <c r="B14" s="18" t="s">
        <v>691</v>
      </c>
      <c r="C14" s="18"/>
      <c r="D14" s="18"/>
      <c r="E14" s="18"/>
      <c r="F14" s="18"/>
      <c r="G14" s="18"/>
      <c r="H14" s="18"/>
      <c r="I14" s="19"/>
      <c r="J14" s="48"/>
      <c r="K14" s="233"/>
      <c r="L14" s="1" t="s">
        <v>697</v>
      </c>
      <c r="M14" s="236"/>
      <c r="N14" s="237"/>
    </row>
    <row r="15" spans="1:14" ht="15.75" thickBot="1" x14ac:dyDescent="0.3">
      <c r="A15" s="9">
        <f>INDEX('Point Grid'!$C$8:$I$32,MATCH($A$1,'Point Grid'!$A$8:$A$32,0),MATCH(A14,'Point Grid'!$C$7:$I$7,0))</f>
        <v>1</v>
      </c>
      <c r="B15" s="83"/>
      <c r="C15" s="18"/>
      <c r="D15" s="18"/>
      <c r="E15" s="18"/>
      <c r="F15" s="18"/>
      <c r="G15" s="18"/>
      <c r="H15" s="18"/>
      <c r="I15" s="19"/>
      <c r="J15" s="48"/>
      <c r="K15" s="233"/>
      <c r="L15" t="s">
        <v>694</v>
      </c>
      <c r="M15" s="233"/>
    </row>
    <row r="16" spans="1:14" ht="15.75" thickBot="1" x14ac:dyDescent="0.3">
      <c r="A16" s="5"/>
      <c r="B16" s="83"/>
      <c r="C16" s="18"/>
      <c r="D16" s="18"/>
      <c r="E16" s="18"/>
      <c r="F16" s="18"/>
      <c r="G16" s="18"/>
      <c r="H16" s="18"/>
      <c r="I16" s="19"/>
      <c r="J16" s="48"/>
      <c r="K16" s="233"/>
      <c r="L16" t="s">
        <v>695</v>
      </c>
      <c r="M16" s="233"/>
    </row>
    <row r="17" spans="1:15" x14ac:dyDescent="0.25">
      <c r="A17" s="23"/>
      <c r="B17" s="18"/>
      <c r="C17" s="18"/>
      <c r="D17" s="18"/>
      <c r="E17" s="18"/>
      <c r="F17" s="18"/>
      <c r="G17" s="18"/>
      <c r="H17" s="18"/>
      <c r="I17" s="19"/>
      <c r="J17" s="48"/>
      <c r="K17" s="233"/>
      <c r="L17" s="239" t="s">
        <v>696</v>
      </c>
      <c r="M17" s="233"/>
    </row>
    <row r="18" spans="1:15" ht="15.75" thickBot="1" x14ac:dyDescent="0.3">
      <c r="A18" s="25"/>
      <c r="B18" s="49"/>
      <c r="C18" s="49"/>
      <c r="D18" s="49"/>
      <c r="E18" s="49"/>
      <c r="F18" s="49"/>
      <c r="G18" s="49"/>
      <c r="H18" s="49"/>
      <c r="I18" s="50"/>
      <c r="J18" s="48"/>
      <c r="K18" s="233"/>
      <c r="L18" s="233"/>
      <c r="M18" s="233"/>
    </row>
    <row r="19" spans="1:15" x14ac:dyDescent="0.25">
      <c r="J19" s="48"/>
      <c r="K19" s="233"/>
      <c r="L19" s="1" t="s">
        <v>701</v>
      </c>
      <c r="M19" s="233"/>
    </row>
    <row r="20" spans="1:15" x14ac:dyDescent="0.25">
      <c r="J20" s="48"/>
      <c r="K20" s="233"/>
      <c r="L20" s="239" t="s">
        <v>698</v>
      </c>
      <c r="M20" s="233"/>
    </row>
    <row r="21" spans="1:15" x14ac:dyDescent="0.25">
      <c r="J21" s="48"/>
      <c r="K21" s="233"/>
      <c r="L21" s="239" t="s">
        <v>699</v>
      </c>
      <c r="M21" s="233"/>
    </row>
    <row r="22" spans="1:15" x14ac:dyDescent="0.25">
      <c r="J22" s="48"/>
      <c r="K22" s="233"/>
      <c r="L22" s="239" t="s">
        <v>700</v>
      </c>
      <c r="M22" s="233"/>
    </row>
    <row r="23" spans="1:15" x14ac:dyDescent="0.25">
      <c r="J23" s="48"/>
      <c r="K23" s="233"/>
      <c r="L23" s="233"/>
      <c r="N23" s="233"/>
      <c r="O23" s="238"/>
    </row>
    <row r="24" spans="1:15" x14ac:dyDescent="0.25">
      <c r="J24" s="48"/>
      <c r="L24" s="1" t="s">
        <v>689</v>
      </c>
    </row>
    <row r="25" spans="1:15" x14ac:dyDescent="0.25">
      <c r="J25" s="48"/>
      <c r="L25" s="239" t="s">
        <v>702</v>
      </c>
    </row>
    <row r="26" spans="1:15" x14ac:dyDescent="0.25">
      <c r="J26" s="48"/>
      <c r="L26" s="239" t="s">
        <v>703</v>
      </c>
    </row>
    <row r="27" spans="1:15" x14ac:dyDescent="0.25">
      <c r="J27" s="48"/>
      <c r="K27" s="233"/>
    </row>
    <row r="28" spans="1:15" x14ac:dyDescent="0.25">
      <c r="J28" s="48"/>
      <c r="K28" s="233"/>
      <c r="L28" s="240"/>
    </row>
    <row r="29" spans="1:15" x14ac:dyDescent="0.25">
      <c r="J29" s="48"/>
    </row>
    <row r="30" spans="1:15" x14ac:dyDescent="0.25">
      <c r="J30" s="48"/>
    </row>
    <row r="31" spans="1:15" x14ac:dyDescent="0.25">
      <c r="J31" s="48"/>
      <c r="L31" s="240"/>
    </row>
    <row r="32" spans="1:15" x14ac:dyDescent="0.25">
      <c r="J32" s="48"/>
    </row>
    <row r="33" spans="2:12" x14ac:dyDescent="0.25">
      <c r="J33" s="48"/>
    </row>
    <row r="34" spans="2:12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233" t="s">
        <v>5</v>
      </c>
      <c r="L34" s="239"/>
    </row>
    <row r="35" spans="2:12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2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2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2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2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2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2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2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2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2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2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2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2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8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8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8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8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8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8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  <c r="J99" s="48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  <c r="J102" s="48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:A13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91"/>
  <sheetViews>
    <sheetView zoomScaleNormal="100" workbookViewId="0"/>
  </sheetViews>
  <sheetFormatPr defaultColWidth="9.140625" defaultRowHeight="15" x14ac:dyDescent="0.25"/>
  <cols>
    <col min="1" max="1" width="9.140625" style="22"/>
    <col min="2" max="2" width="16" style="22" bestFit="1" customWidth="1"/>
    <col min="3" max="3" width="12.42578125" style="22" bestFit="1" customWidth="1"/>
    <col min="4" max="4" width="10.28515625" style="22" customWidth="1"/>
    <col min="5" max="8" width="9.140625" style="22"/>
    <col min="9" max="9" width="13.7109375" style="22" customWidth="1"/>
    <col min="10" max="16384" width="9.140625" style="22"/>
  </cols>
  <sheetData>
    <row r="1" spans="1:22" x14ac:dyDescent="0.25">
      <c r="A1" s="7">
        <v>3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537" t="s">
        <v>665</v>
      </c>
      <c r="M1"/>
      <c r="N1"/>
      <c r="O1"/>
      <c r="P1"/>
      <c r="Q1"/>
      <c r="R1"/>
      <c r="S1"/>
      <c r="T1"/>
      <c r="U1"/>
      <c r="V1"/>
    </row>
    <row r="2" spans="1:22" x14ac:dyDescent="0.25">
      <c r="A2" s="23"/>
      <c r="B2" s="20"/>
      <c r="C2" s="20"/>
      <c r="D2" s="20"/>
      <c r="E2" s="20"/>
      <c r="F2" s="20"/>
      <c r="G2" s="20"/>
      <c r="H2" s="20"/>
      <c r="I2" s="24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184</v>
      </c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Grid'!B:B,MATCH('3'!A1,'Point Grid'!A:A,0))</f>
        <v>1.5</v>
      </c>
      <c r="B4" s="18"/>
      <c r="C4" s="18"/>
      <c r="D4" s="18"/>
      <c r="E4" s="18"/>
      <c r="F4" s="18"/>
      <c r="G4" s="18"/>
      <c r="H4" s="18"/>
      <c r="I4" s="19"/>
      <c r="J4" s="48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23"/>
      <c r="B5" s="18"/>
      <c r="C5" s="18"/>
      <c r="D5" s="18"/>
      <c r="E5" s="18"/>
      <c r="F5" s="18"/>
      <c r="G5" s="18"/>
      <c r="H5" s="18"/>
      <c r="I5" s="19"/>
      <c r="J5" s="48"/>
      <c r="K5"/>
      <c r="L5" s="538" t="s">
        <v>715</v>
      </c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28" t="s">
        <v>2</v>
      </c>
      <c r="B6" s="18" t="s">
        <v>705</v>
      </c>
      <c r="C6" s="18"/>
      <c r="D6" s="18"/>
      <c r="E6" s="18"/>
      <c r="F6" s="18"/>
      <c r="G6" s="18"/>
      <c r="H6" s="18"/>
      <c r="I6" s="19"/>
      <c r="J6" s="48"/>
      <c r="K6"/>
      <c r="L6" s="101" t="s">
        <v>716</v>
      </c>
      <c r="M6"/>
      <c r="N6"/>
      <c r="O6"/>
      <c r="P6"/>
      <c r="Q6"/>
      <c r="R6"/>
      <c r="S6"/>
      <c r="T6"/>
      <c r="U6"/>
      <c r="V6"/>
    </row>
    <row r="7" spans="1:22" ht="15" customHeight="1" thickBot="1" x14ac:dyDescent="0.3">
      <c r="A7" s="9">
        <f>INDEX('Point Grid'!$C$8:$I$32,MATCH($A$1,'Point Grid'!$A$8:$A$32,0),MATCH(A6,'Point Grid'!$C$7:$I$7,0))</f>
        <v>1.5</v>
      </c>
      <c r="B7" s="18" t="s">
        <v>706</v>
      </c>
      <c r="C7" s="18"/>
      <c r="D7" s="18"/>
      <c r="E7" s="18"/>
      <c r="F7" s="18"/>
      <c r="G7" s="18"/>
      <c r="H7" s="18"/>
      <c r="I7" s="19"/>
      <c r="J7" s="48"/>
      <c r="K7" s="233"/>
      <c r="L7" s="101" t="s">
        <v>707</v>
      </c>
      <c r="M7"/>
      <c r="N7"/>
      <c r="O7"/>
      <c r="P7"/>
      <c r="Q7"/>
      <c r="R7"/>
      <c r="S7"/>
      <c r="T7"/>
      <c r="U7"/>
      <c r="V7"/>
    </row>
    <row r="8" spans="1:22" ht="15" customHeight="1" thickBot="1" x14ac:dyDescent="0.3">
      <c r="A8" s="5"/>
      <c r="B8" s="18"/>
      <c r="C8" s="18"/>
      <c r="D8" s="18"/>
      <c r="E8" s="18"/>
      <c r="F8" s="18"/>
      <c r="G8" s="18"/>
      <c r="H8" s="18"/>
      <c r="I8" s="19"/>
      <c r="J8" s="48"/>
      <c r="K8"/>
      <c r="L8" s="101"/>
      <c r="M8"/>
      <c r="N8"/>
      <c r="O8"/>
      <c r="P8"/>
      <c r="Q8"/>
      <c r="R8"/>
      <c r="S8"/>
      <c r="T8"/>
      <c r="U8"/>
      <c r="V8"/>
    </row>
    <row r="9" spans="1:22" x14ac:dyDescent="0.25">
      <c r="A9" s="23"/>
      <c r="B9" s="18"/>
      <c r="C9" s="18"/>
      <c r="D9" s="18"/>
      <c r="E9" s="18"/>
      <c r="F9" s="18"/>
      <c r="G9" s="18"/>
      <c r="H9" s="18"/>
      <c r="I9" s="19"/>
      <c r="J9" s="48"/>
      <c r="K9" s="233"/>
      <c r="L9" s="101" t="s">
        <v>713</v>
      </c>
      <c r="M9"/>
      <c r="N9"/>
      <c r="O9"/>
      <c r="P9"/>
      <c r="Q9"/>
      <c r="R9"/>
      <c r="S9"/>
      <c r="T9"/>
      <c r="U9"/>
      <c r="V9"/>
    </row>
    <row r="10" spans="1:22" ht="15.75" thickBot="1" x14ac:dyDescent="0.3">
      <c r="A10" s="25"/>
      <c r="B10" s="49"/>
      <c r="C10" s="49"/>
      <c r="D10" s="49"/>
      <c r="E10" s="49"/>
      <c r="F10" s="49"/>
      <c r="G10" s="49"/>
      <c r="H10" s="49"/>
      <c r="I10" s="50"/>
      <c r="J10" s="48"/>
      <c r="K10"/>
      <c r="L10" s="101" t="s">
        <v>714</v>
      </c>
      <c r="M10"/>
      <c r="N10"/>
      <c r="O10"/>
      <c r="P10"/>
      <c r="Q10"/>
      <c r="R10"/>
      <c r="S10"/>
      <c r="T10"/>
      <c r="U10"/>
      <c r="V10"/>
    </row>
    <row r="11" spans="1:22" x14ac:dyDescent="0.25">
      <c r="J11" s="48"/>
      <c r="K11"/>
      <c r="L11" s="101" t="s">
        <v>708</v>
      </c>
      <c r="M11"/>
      <c r="N11"/>
      <c r="O11"/>
      <c r="P11"/>
      <c r="Q11"/>
      <c r="R11"/>
      <c r="S11"/>
      <c r="T11"/>
      <c r="U11"/>
      <c r="V11"/>
    </row>
    <row r="12" spans="1:22" x14ac:dyDescent="0.25">
      <c r="B12" s="48"/>
      <c r="C12" s="48"/>
      <c r="D12" s="48"/>
      <c r="E12" s="48"/>
      <c r="F12" s="48"/>
      <c r="G12" s="48"/>
      <c r="H12" s="48"/>
      <c r="I12" s="48"/>
      <c r="J12" s="48"/>
      <c r="K12"/>
      <c r="L12" s="101"/>
      <c r="M12"/>
      <c r="N12"/>
      <c r="O12"/>
      <c r="P12"/>
      <c r="Q12"/>
      <c r="R12"/>
      <c r="S12"/>
      <c r="T12"/>
      <c r="U12"/>
      <c r="V12"/>
    </row>
    <row r="13" spans="1:22" x14ac:dyDescent="0.25">
      <c r="J13" s="48"/>
      <c r="K13"/>
      <c r="L13" s="101" t="s">
        <v>712</v>
      </c>
      <c r="M13"/>
      <c r="N13"/>
      <c r="O13"/>
      <c r="P13"/>
      <c r="Q13"/>
      <c r="R13"/>
      <c r="S13"/>
      <c r="T13"/>
      <c r="U13"/>
      <c r="V13"/>
    </row>
    <row r="14" spans="1:22" x14ac:dyDescent="0.25">
      <c r="J14" s="48"/>
      <c r="K14"/>
      <c r="L14" s="101" t="s">
        <v>717</v>
      </c>
      <c r="M14"/>
      <c r="N14"/>
      <c r="O14"/>
      <c r="P14"/>
      <c r="Q14"/>
      <c r="R14"/>
      <c r="S14"/>
      <c r="T14"/>
      <c r="U14"/>
      <c r="V14"/>
    </row>
    <row r="15" spans="1:22" x14ac:dyDescent="0.25">
      <c r="J15" s="48"/>
      <c r="K15"/>
      <c r="L15" s="101" t="s">
        <v>718</v>
      </c>
      <c r="M15"/>
      <c r="N15"/>
      <c r="O15"/>
      <c r="P15"/>
      <c r="Q15"/>
      <c r="R15"/>
      <c r="S15"/>
      <c r="T15"/>
      <c r="U15"/>
      <c r="V15"/>
    </row>
    <row r="16" spans="1:22" x14ac:dyDescent="0.25">
      <c r="J16" s="48"/>
      <c r="K16"/>
      <c r="L16" s="101"/>
      <c r="M16"/>
      <c r="N16"/>
      <c r="O16"/>
      <c r="P16"/>
      <c r="Q16"/>
      <c r="R16"/>
      <c r="S16"/>
      <c r="T16"/>
      <c r="U16"/>
      <c r="V16"/>
    </row>
    <row r="17" spans="2:22" x14ac:dyDescent="0.25">
      <c r="J17" s="48"/>
      <c r="K17"/>
      <c r="L17" s="101" t="s">
        <v>710</v>
      </c>
      <c r="M17"/>
      <c r="N17"/>
      <c r="O17"/>
      <c r="P17"/>
      <c r="Q17"/>
      <c r="R17"/>
      <c r="S17"/>
      <c r="T17"/>
      <c r="U17"/>
      <c r="V17"/>
    </row>
    <row r="18" spans="2:22" x14ac:dyDescent="0.25">
      <c r="J18" s="48"/>
      <c r="K18"/>
      <c r="L18" t="s">
        <v>711</v>
      </c>
      <c r="M18"/>
      <c r="N18"/>
      <c r="O18"/>
      <c r="P18"/>
      <c r="Q18"/>
      <c r="R18"/>
      <c r="S18"/>
      <c r="T18"/>
      <c r="U18"/>
      <c r="V18"/>
    </row>
    <row r="19" spans="2:22" x14ac:dyDescent="0.25">
      <c r="J19" s="48"/>
      <c r="K19"/>
      <c r="L19" t="s">
        <v>709</v>
      </c>
      <c r="M19"/>
      <c r="N19"/>
      <c r="O19"/>
      <c r="P19"/>
      <c r="Q19"/>
      <c r="R19"/>
      <c r="S19"/>
      <c r="T19"/>
      <c r="U19"/>
      <c r="V19"/>
    </row>
    <row r="20" spans="2:22" x14ac:dyDescent="0.25">
      <c r="J20" s="48"/>
      <c r="K20"/>
      <c r="L20"/>
      <c r="M20"/>
      <c r="N20"/>
      <c r="O20"/>
      <c r="P20"/>
      <c r="Q20"/>
      <c r="R20"/>
      <c r="S20"/>
      <c r="T20"/>
      <c r="U20"/>
      <c r="V20"/>
    </row>
    <row r="21" spans="2:22" x14ac:dyDescent="0.25">
      <c r="J21" s="48"/>
      <c r="K21"/>
      <c r="L21"/>
      <c r="M21"/>
      <c r="N21"/>
      <c r="O21"/>
      <c r="P21"/>
      <c r="Q21"/>
      <c r="R21"/>
      <c r="S21"/>
      <c r="T21"/>
      <c r="U21"/>
      <c r="V21"/>
    </row>
    <row r="22" spans="2:22" x14ac:dyDescent="0.25">
      <c r="J22" s="48"/>
      <c r="K22"/>
      <c r="L22"/>
      <c r="M22"/>
      <c r="N22"/>
      <c r="O22"/>
      <c r="P22"/>
      <c r="Q22"/>
      <c r="R22"/>
      <c r="S22"/>
      <c r="T22"/>
      <c r="U22"/>
      <c r="V22"/>
    </row>
    <row r="23" spans="2:22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233"/>
      <c r="L23"/>
      <c r="M23"/>
      <c r="N23"/>
      <c r="O23"/>
      <c r="P23"/>
      <c r="Q23"/>
      <c r="R23"/>
      <c r="S23"/>
      <c r="T23"/>
      <c r="U23"/>
      <c r="V23"/>
    </row>
    <row r="24" spans="2:22" x14ac:dyDescent="0.25">
      <c r="B24" s="48"/>
      <c r="C24" s="48"/>
      <c r="D24" s="48"/>
      <c r="E24" s="48"/>
      <c r="F24" s="48"/>
      <c r="G24" s="48"/>
      <c r="H24" s="48"/>
      <c r="I24" s="48"/>
      <c r="J24" s="48"/>
      <c r="K24"/>
      <c r="L24"/>
      <c r="M24"/>
      <c r="N24"/>
      <c r="O24"/>
      <c r="P24"/>
      <c r="Q24"/>
      <c r="R24"/>
      <c r="S24"/>
      <c r="T24"/>
      <c r="U24"/>
      <c r="V24"/>
    </row>
    <row r="25" spans="2:22" x14ac:dyDescent="0.25">
      <c r="B25" s="48"/>
      <c r="C25" s="48"/>
      <c r="D25" s="48"/>
      <c r="E25" s="48"/>
      <c r="F25" s="48"/>
      <c r="G25" s="48"/>
      <c r="H25" s="48"/>
      <c r="I25" s="48"/>
      <c r="J25" s="48"/>
      <c r="K25"/>
      <c r="L25"/>
      <c r="M25"/>
      <c r="N25"/>
      <c r="O25"/>
      <c r="P25"/>
      <c r="Q25"/>
      <c r="R25"/>
      <c r="S25"/>
      <c r="T25"/>
      <c r="U25"/>
      <c r="V25"/>
    </row>
    <row r="26" spans="2:22" x14ac:dyDescent="0.25">
      <c r="B26" s="48"/>
      <c r="C26" s="48"/>
      <c r="D26" s="48"/>
      <c r="E26" s="48"/>
      <c r="F26" s="48"/>
      <c r="G26" s="48"/>
      <c r="H26" s="48"/>
      <c r="I26" s="48"/>
      <c r="J26" s="48"/>
      <c r="K26"/>
      <c r="L26"/>
      <c r="M26"/>
      <c r="N26"/>
      <c r="O26"/>
      <c r="P26"/>
      <c r="Q26"/>
      <c r="R26"/>
      <c r="S26"/>
      <c r="T26"/>
      <c r="U26"/>
      <c r="V26"/>
    </row>
    <row r="27" spans="2:22" x14ac:dyDescent="0.25">
      <c r="B27" s="48"/>
      <c r="C27" s="48"/>
      <c r="D27" s="48"/>
      <c r="E27" s="48"/>
      <c r="F27" s="48"/>
      <c r="G27" s="48"/>
      <c r="H27" s="48"/>
      <c r="I27" s="48"/>
      <c r="J27" s="48"/>
      <c r="K27"/>
      <c r="L27"/>
      <c r="M27"/>
      <c r="N27"/>
      <c r="O27"/>
      <c r="P27"/>
      <c r="Q27"/>
      <c r="R27"/>
      <c r="S27"/>
      <c r="T27"/>
      <c r="U27"/>
      <c r="V27"/>
    </row>
    <row r="28" spans="2:22" x14ac:dyDescent="0.25">
      <c r="B28" s="48"/>
      <c r="C28" s="48"/>
      <c r="D28" s="48"/>
      <c r="E28" s="48"/>
      <c r="F28" s="48"/>
      <c r="G28" s="48"/>
      <c r="H28" s="48"/>
      <c r="I28" s="48"/>
      <c r="J28" s="48"/>
      <c r="K28"/>
      <c r="L28"/>
      <c r="M28"/>
      <c r="N28"/>
      <c r="O28"/>
      <c r="P28"/>
      <c r="Q28"/>
      <c r="R28"/>
      <c r="S28"/>
      <c r="T28"/>
      <c r="U28"/>
      <c r="V28"/>
    </row>
    <row r="29" spans="2:22" x14ac:dyDescent="0.25">
      <c r="B29" s="48"/>
      <c r="C29" s="48"/>
      <c r="D29" s="48"/>
      <c r="E29" s="48"/>
      <c r="F29" s="48"/>
      <c r="G29" s="48"/>
      <c r="H29" s="48"/>
      <c r="I29" s="48"/>
      <c r="J29" s="48"/>
      <c r="K29"/>
      <c r="L29"/>
      <c r="M29"/>
      <c r="N29"/>
      <c r="O29"/>
      <c r="P29"/>
      <c r="Q29"/>
      <c r="R29"/>
      <c r="S29"/>
      <c r="T29"/>
      <c r="U29"/>
      <c r="V29"/>
    </row>
    <row r="30" spans="2:22" x14ac:dyDescent="0.25">
      <c r="B30" s="48"/>
      <c r="C30" s="48"/>
      <c r="D30" s="48"/>
      <c r="E30" s="48"/>
      <c r="F30" s="48"/>
      <c r="G30" s="48"/>
      <c r="H30" s="48"/>
      <c r="I30" s="48"/>
      <c r="J30" s="48"/>
      <c r="K30"/>
      <c r="L30"/>
      <c r="M30"/>
      <c r="N30"/>
      <c r="O30"/>
      <c r="P30"/>
      <c r="Q30"/>
      <c r="R30"/>
      <c r="S30"/>
      <c r="T30"/>
      <c r="U30"/>
      <c r="V30"/>
    </row>
    <row r="31" spans="2:22" x14ac:dyDescent="0.25">
      <c r="B31" s="48"/>
      <c r="C31" s="48"/>
      <c r="D31" s="48"/>
      <c r="E31" s="48"/>
      <c r="F31" s="48"/>
      <c r="G31" s="48"/>
      <c r="H31" s="48"/>
      <c r="I31" s="48"/>
      <c r="J31" s="48"/>
      <c r="K31"/>
      <c r="L31"/>
      <c r="M31"/>
      <c r="N31"/>
      <c r="O31"/>
      <c r="P31"/>
      <c r="Q31"/>
      <c r="R31"/>
      <c r="S31"/>
      <c r="T31"/>
      <c r="U31"/>
      <c r="V31"/>
    </row>
    <row r="32" spans="2:22" x14ac:dyDescent="0.25">
      <c r="B32" s="48"/>
      <c r="C32" s="48"/>
      <c r="D32" s="48"/>
      <c r="E32" s="48"/>
      <c r="F32" s="48"/>
      <c r="G32" s="48"/>
      <c r="H32" s="48"/>
      <c r="I32" s="48"/>
      <c r="J32" s="48"/>
      <c r="K32"/>
      <c r="L32"/>
      <c r="M32"/>
      <c r="N32"/>
      <c r="O32"/>
      <c r="P32"/>
      <c r="Q32"/>
      <c r="R32"/>
      <c r="S32"/>
      <c r="T32"/>
      <c r="U32"/>
      <c r="V32"/>
    </row>
    <row r="33" spans="2:22" x14ac:dyDescent="0.25">
      <c r="B33" s="48"/>
      <c r="C33" s="48"/>
      <c r="D33" s="48"/>
      <c r="E33" s="48"/>
      <c r="F33" s="48"/>
      <c r="G33" s="48"/>
      <c r="H33" s="48"/>
      <c r="I33" s="48"/>
      <c r="J33" s="48"/>
      <c r="K33"/>
      <c r="L33"/>
      <c r="M33"/>
      <c r="N33"/>
      <c r="O33"/>
      <c r="P33"/>
      <c r="Q33"/>
      <c r="R33"/>
      <c r="S33"/>
      <c r="T33"/>
      <c r="U33"/>
      <c r="V33"/>
    </row>
    <row r="34" spans="2:22" x14ac:dyDescent="0.25">
      <c r="B34" s="48"/>
      <c r="C34" s="48"/>
      <c r="D34" s="48"/>
      <c r="E34" s="48"/>
      <c r="F34" s="48"/>
      <c r="G34" s="48"/>
      <c r="H34" s="48"/>
      <c r="I34" s="48"/>
      <c r="J34" s="48"/>
      <c r="K34"/>
      <c r="L34"/>
      <c r="M34"/>
      <c r="N34"/>
      <c r="O34"/>
      <c r="P34"/>
      <c r="Q34"/>
      <c r="R34"/>
      <c r="S34"/>
      <c r="T34"/>
      <c r="U34"/>
      <c r="V34"/>
    </row>
    <row r="35" spans="2:22" x14ac:dyDescent="0.25">
      <c r="B35" s="48"/>
      <c r="C35" s="48"/>
      <c r="D35" s="48"/>
      <c r="E35" s="48"/>
      <c r="F35" s="48"/>
      <c r="G35" s="48"/>
      <c r="H35" s="48"/>
      <c r="I35" s="48"/>
      <c r="J35" s="48"/>
      <c r="K35"/>
      <c r="L35"/>
      <c r="M35"/>
      <c r="N35"/>
      <c r="O35"/>
      <c r="P35"/>
      <c r="Q35"/>
      <c r="R35"/>
      <c r="S35"/>
      <c r="T35"/>
      <c r="U35"/>
      <c r="V35"/>
    </row>
    <row r="36" spans="2:22" x14ac:dyDescent="0.25">
      <c r="B36" s="48"/>
      <c r="C36" s="48"/>
      <c r="D36" s="48"/>
      <c r="E36" s="48"/>
      <c r="F36" s="48"/>
      <c r="G36" s="48"/>
      <c r="H36" s="48"/>
      <c r="I36" s="48"/>
      <c r="J36" s="48"/>
      <c r="K36"/>
      <c r="L36"/>
      <c r="M36"/>
      <c r="N36"/>
      <c r="O36"/>
      <c r="P36"/>
      <c r="Q36"/>
      <c r="R36"/>
      <c r="S36"/>
      <c r="T36"/>
      <c r="U36"/>
      <c r="V36"/>
    </row>
    <row r="37" spans="2:22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22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22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22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22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22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22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22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22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22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22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22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decimal" allowBlank="1" showInputMessage="1" showErrorMessage="1" sqref="A8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V87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9.42578125" style="22" customWidth="1"/>
    <col min="10" max="10" width="10.7109375" style="22" customWidth="1"/>
    <col min="13" max="13" width="9.42578125" customWidth="1"/>
    <col min="15" max="15" width="9.42578125" customWidth="1"/>
    <col min="17" max="16384" width="9.140625" style="22"/>
  </cols>
  <sheetData>
    <row r="1" spans="1:20" x14ac:dyDescent="0.25">
      <c r="A1" s="7">
        <v>4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539" t="s">
        <v>666</v>
      </c>
    </row>
    <row r="2" spans="1:20" x14ac:dyDescent="0.25">
      <c r="A2" s="23"/>
      <c r="B2" s="20"/>
      <c r="C2" s="20"/>
      <c r="D2" s="20"/>
      <c r="E2" s="20"/>
      <c r="F2" s="20"/>
      <c r="G2" s="20"/>
      <c r="H2" s="20"/>
      <c r="I2" s="24"/>
      <c r="Q2"/>
      <c r="R2"/>
      <c r="S2"/>
      <c r="T2"/>
    </row>
    <row r="3" spans="1:20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s="1" t="s">
        <v>724</v>
      </c>
      <c r="Q3"/>
      <c r="R3"/>
      <c r="S3"/>
      <c r="T3"/>
    </row>
    <row r="4" spans="1:20" x14ac:dyDescent="0.25">
      <c r="A4" s="9">
        <f>INDEX('Point Grid'!B:B,MATCH('4'!A1,'Point Grid'!A:A,0))</f>
        <v>3.75</v>
      </c>
      <c r="B4" s="18"/>
      <c r="C4" s="18"/>
      <c r="D4" s="18"/>
      <c r="E4" s="18"/>
      <c r="F4" s="18"/>
      <c r="G4" s="18"/>
      <c r="H4" s="18"/>
      <c r="I4" s="19"/>
      <c r="J4" s="48"/>
      <c r="L4" t="s">
        <v>720</v>
      </c>
      <c r="Q4"/>
      <c r="R4"/>
      <c r="S4"/>
      <c r="T4"/>
    </row>
    <row r="5" spans="1:20" x14ac:dyDescent="0.25">
      <c r="A5" s="23"/>
      <c r="B5" s="51"/>
      <c r="C5" s="51"/>
      <c r="D5" s="51"/>
      <c r="E5" s="51"/>
      <c r="F5" s="51"/>
      <c r="G5" s="51"/>
      <c r="H5" s="51"/>
      <c r="I5" s="19"/>
      <c r="J5" s="48"/>
      <c r="L5" t="s">
        <v>721</v>
      </c>
      <c r="Q5"/>
      <c r="R5"/>
      <c r="S5"/>
      <c r="T5"/>
    </row>
    <row r="6" spans="1:20" x14ac:dyDescent="0.25">
      <c r="A6" s="28" t="s">
        <v>2</v>
      </c>
      <c r="B6" s="18" t="s">
        <v>719</v>
      </c>
      <c r="C6" s="18"/>
      <c r="D6" s="18"/>
      <c r="E6" s="18"/>
      <c r="F6" s="18"/>
      <c r="G6" s="18"/>
      <c r="H6" s="51"/>
      <c r="I6" s="19"/>
      <c r="J6" s="48"/>
      <c r="Q6"/>
      <c r="R6"/>
      <c r="S6"/>
      <c r="T6"/>
    </row>
    <row r="7" spans="1:20" ht="15.75" thickBot="1" x14ac:dyDescent="0.3">
      <c r="A7" s="9">
        <f>INDEX('Point Grid'!$C$8:$I$32,MATCH($A$1,'Point Grid'!$A$8:$A$32,0),MATCH(A6,'Point Grid'!$C$7:$I$7,0))</f>
        <v>0.25</v>
      </c>
      <c r="B7" s="18"/>
      <c r="C7" s="18"/>
      <c r="D7" s="18"/>
      <c r="E7" s="18"/>
      <c r="F7" s="18"/>
      <c r="G7" s="18"/>
      <c r="H7" s="18"/>
      <c r="I7" s="19"/>
      <c r="J7" s="48"/>
      <c r="L7" s="1" t="s">
        <v>725</v>
      </c>
      <c r="Q7"/>
      <c r="R7"/>
      <c r="S7"/>
      <c r="T7"/>
    </row>
    <row r="8" spans="1:20" ht="15.75" thickBot="1" x14ac:dyDescent="0.3">
      <c r="A8" s="5"/>
      <c r="B8" s="51"/>
      <c r="C8" s="51"/>
      <c r="D8" s="51"/>
      <c r="E8" s="51"/>
      <c r="F8" s="51"/>
      <c r="G8" s="51"/>
      <c r="H8" s="18"/>
      <c r="I8" s="19"/>
      <c r="J8" s="48"/>
      <c r="L8" t="s">
        <v>723</v>
      </c>
      <c r="Q8"/>
      <c r="R8"/>
      <c r="S8"/>
      <c r="T8"/>
    </row>
    <row r="9" spans="1:20" x14ac:dyDescent="0.25">
      <c r="A9" s="38"/>
      <c r="B9" s="18"/>
      <c r="C9" s="18"/>
      <c r="D9" s="18"/>
      <c r="E9" s="18"/>
      <c r="F9" s="18"/>
      <c r="G9" s="18"/>
      <c r="H9" s="18"/>
      <c r="I9" s="19"/>
      <c r="J9" s="48"/>
      <c r="L9" t="s">
        <v>722</v>
      </c>
      <c r="Q9"/>
      <c r="R9"/>
      <c r="S9"/>
      <c r="T9"/>
    </row>
    <row r="10" spans="1:20" x14ac:dyDescent="0.25">
      <c r="A10" s="28" t="s">
        <v>3</v>
      </c>
      <c r="B10" s="18" t="s">
        <v>726</v>
      </c>
      <c r="C10" s="18"/>
      <c r="D10" s="18"/>
      <c r="E10" s="18"/>
      <c r="F10" s="18"/>
      <c r="G10" s="18"/>
      <c r="H10" s="18"/>
      <c r="I10" s="19"/>
      <c r="J10" s="48"/>
      <c r="K10" s="233"/>
      <c r="Q10"/>
      <c r="R10"/>
      <c r="S10"/>
      <c r="T10"/>
    </row>
    <row r="11" spans="1:20" ht="14.25" customHeight="1" thickBot="1" x14ac:dyDescent="0.3">
      <c r="A11" s="9">
        <f>INDEX('Point Grid'!$C$8:$I$32,MATCH($A$1,'Point Grid'!$A$8:$A$32,0),MATCH(A10,'Point Grid'!$C$7:$I$7,0))</f>
        <v>1.5</v>
      </c>
      <c r="B11" s="18"/>
      <c r="C11" s="18"/>
      <c r="D11" s="18"/>
      <c r="E11" s="18"/>
      <c r="F11" s="18"/>
      <c r="G11" s="18"/>
      <c r="H11" s="18"/>
      <c r="I11" s="19"/>
      <c r="J11" s="48"/>
      <c r="K11" s="233" t="s">
        <v>3</v>
      </c>
      <c r="L11" s="1" t="s">
        <v>727</v>
      </c>
      <c r="M11" t="s">
        <v>728</v>
      </c>
      <c r="Q11"/>
      <c r="R11"/>
      <c r="S11"/>
      <c r="T11"/>
    </row>
    <row r="12" spans="1:20" ht="15.75" thickBot="1" x14ac:dyDescent="0.3">
      <c r="A12" s="5"/>
      <c r="B12" s="18"/>
      <c r="C12" s="18"/>
      <c r="D12" s="18"/>
      <c r="E12" s="18"/>
      <c r="F12" s="18"/>
      <c r="G12" s="18"/>
      <c r="H12" s="18"/>
      <c r="I12" s="19"/>
      <c r="J12" s="48"/>
      <c r="L12" t="s">
        <v>736</v>
      </c>
      <c r="Q12"/>
      <c r="R12"/>
      <c r="S12"/>
      <c r="T12"/>
    </row>
    <row r="13" spans="1:20" x14ac:dyDescent="0.25">
      <c r="A13" s="38"/>
      <c r="B13" s="81"/>
      <c r="C13" s="18"/>
      <c r="D13" s="18"/>
      <c r="E13" s="18"/>
      <c r="F13" s="18"/>
      <c r="G13" s="18"/>
      <c r="H13" s="18"/>
      <c r="I13" s="19"/>
      <c r="J13" s="48"/>
      <c r="Q13"/>
      <c r="R13"/>
      <c r="S13"/>
      <c r="T13"/>
    </row>
    <row r="14" spans="1:20" x14ac:dyDescent="0.25">
      <c r="A14" s="28" t="s">
        <v>4</v>
      </c>
      <c r="B14" s="51" t="s">
        <v>757</v>
      </c>
      <c r="C14" s="51"/>
      <c r="D14" s="51"/>
      <c r="E14" s="51"/>
      <c r="F14" s="51"/>
      <c r="G14" s="51"/>
      <c r="H14" s="51"/>
      <c r="I14" s="19"/>
      <c r="J14" s="48"/>
      <c r="L14" s="1" t="s">
        <v>729</v>
      </c>
      <c r="M14" t="s">
        <v>730</v>
      </c>
      <c r="Q14"/>
      <c r="R14"/>
      <c r="S14"/>
      <c r="T14"/>
    </row>
    <row r="15" spans="1:20" ht="15.75" thickBot="1" x14ac:dyDescent="0.3">
      <c r="A15" s="9">
        <f>INDEX('Point Grid'!$C$8:$I$32,MATCH($A$1,'Point Grid'!$A$8:$A$32,0),MATCH(A14,'Point Grid'!$C$7:$I$7,0))</f>
        <v>2</v>
      </c>
      <c r="B15" s="18" t="s">
        <v>758</v>
      </c>
      <c r="C15" s="18"/>
      <c r="D15" s="18"/>
      <c r="E15" s="18"/>
      <c r="F15" s="18"/>
      <c r="G15" s="18"/>
      <c r="H15" s="18"/>
      <c r="I15" s="19"/>
      <c r="J15" s="48"/>
      <c r="K15" s="233"/>
      <c r="L15" t="s">
        <v>731</v>
      </c>
      <c r="Q15"/>
      <c r="R15"/>
      <c r="S15"/>
      <c r="T15"/>
    </row>
    <row r="16" spans="1:20" ht="15.75" thickBot="1" x14ac:dyDescent="0.3">
      <c r="A16" s="5"/>
      <c r="B16" s="18"/>
      <c r="C16" s="18"/>
      <c r="D16" s="18"/>
      <c r="E16" s="18"/>
      <c r="F16" s="18"/>
      <c r="G16" s="18"/>
      <c r="H16" s="18"/>
      <c r="I16" s="19"/>
      <c r="J16" s="48"/>
      <c r="Q16"/>
      <c r="R16"/>
      <c r="S16"/>
      <c r="T16"/>
    </row>
    <row r="17" spans="1:22" x14ac:dyDescent="0.25">
      <c r="A17" s="28"/>
      <c r="B17" s="51"/>
      <c r="C17" s="549" t="s">
        <v>747</v>
      </c>
      <c r="D17" s="550"/>
      <c r="E17" s="551"/>
      <c r="F17" s="551">
        <v>6150</v>
      </c>
      <c r="G17" s="51"/>
      <c r="H17" s="51"/>
      <c r="I17" s="19"/>
      <c r="J17" s="48"/>
      <c r="L17" s="1" t="s">
        <v>732</v>
      </c>
      <c r="M17" t="s">
        <v>733</v>
      </c>
      <c r="Q17"/>
      <c r="R17"/>
      <c r="S17"/>
      <c r="T17"/>
    </row>
    <row r="18" spans="1:22" x14ac:dyDescent="0.25">
      <c r="A18" s="28"/>
      <c r="B18" s="51"/>
      <c r="C18" s="544" t="s">
        <v>737</v>
      </c>
      <c r="D18" s="51"/>
      <c r="E18" s="545"/>
      <c r="F18" s="564">
        <v>4050</v>
      </c>
      <c r="G18" s="51"/>
      <c r="H18" s="51"/>
      <c r="I18" s="19"/>
      <c r="J18" s="48"/>
      <c r="L18" t="s">
        <v>734</v>
      </c>
      <c r="Q18"/>
      <c r="R18"/>
      <c r="S18"/>
      <c r="T18"/>
    </row>
    <row r="19" spans="1:22" x14ac:dyDescent="0.25">
      <c r="A19" s="28"/>
      <c r="B19" s="51"/>
      <c r="C19" s="544" t="s">
        <v>738</v>
      </c>
      <c r="D19" s="51"/>
      <c r="E19" s="545"/>
      <c r="F19" s="564">
        <v>3250</v>
      </c>
      <c r="G19" s="51"/>
      <c r="H19" s="51"/>
      <c r="I19" s="19"/>
      <c r="J19" s="48"/>
      <c r="L19" t="s">
        <v>735</v>
      </c>
      <c r="Q19"/>
      <c r="R19"/>
      <c r="S19"/>
      <c r="T19"/>
    </row>
    <row r="20" spans="1:22" x14ac:dyDescent="0.25">
      <c r="A20" s="28"/>
      <c r="B20" s="51"/>
      <c r="C20" s="544" t="s">
        <v>739</v>
      </c>
      <c r="D20" s="51"/>
      <c r="E20" s="545"/>
      <c r="F20" s="564">
        <v>650</v>
      </c>
      <c r="G20" s="51"/>
      <c r="H20" s="51"/>
      <c r="I20" s="19"/>
      <c r="J20" s="48"/>
      <c r="Q20"/>
      <c r="R20"/>
      <c r="S20"/>
      <c r="T20"/>
    </row>
    <row r="21" spans="1:22" x14ac:dyDescent="0.25">
      <c r="A21" s="28"/>
      <c r="B21" s="51"/>
      <c r="C21" s="546" t="s">
        <v>740</v>
      </c>
      <c r="D21" s="547"/>
      <c r="E21" s="548"/>
      <c r="F21" s="565">
        <v>1950</v>
      </c>
      <c r="G21" s="51"/>
      <c r="H21" s="51"/>
      <c r="I21" s="19"/>
      <c r="J21" s="48"/>
      <c r="K21" s="233" t="s">
        <v>4</v>
      </c>
      <c r="L21" s="1" t="s">
        <v>750</v>
      </c>
      <c r="V21" s="540"/>
    </row>
    <row r="22" spans="1:22" x14ac:dyDescent="0.25">
      <c r="A22" s="28"/>
      <c r="B22" s="51"/>
      <c r="C22" s="51"/>
      <c r="D22" s="51"/>
      <c r="E22" s="51"/>
      <c r="F22" s="51"/>
      <c r="G22" s="51"/>
      <c r="H22" s="51"/>
      <c r="I22" s="19"/>
      <c r="J22" s="48"/>
    </row>
    <row r="23" spans="1:22" x14ac:dyDescent="0.25">
      <c r="A23" s="28"/>
      <c r="B23" s="51"/>
      <c r="C23" s="51"/>
      <c r="D23" s="51"/>
      <c r="E23" s="51"/>
      <c r="F23" s="51"/>
      <c r="G23" s="51"/>
      <c r="H23" s="51"/>
      <c r="I23" s="19"/>
      <c r="J23" s="48"/>
      <c r="L23" t="s">
        <v>741</v>
      </c>
      <c r="N23" s="233" t="s">
        <v>205</v>
      </c>
      <c r="O23" t="s">
        <v>742</v>
      </c>
      <c r="Q23"/>
      <c r="R23" s="233" t="s">
        <v>206</v>
      </c>
      <c r="S23" s="233" t="s">
        <v>743</v>
      </c>
      <c r="T23" s="233" t="s">
        <v>206</v>
      </c>
      <c r="U23" s="540" t="s">
        <v>744</v>
      </c>
    </row>
    <row r="24" spans="1:22" x14ac:dyDescent="0.25">
      <c r="A24" s="28"/>
      <c r="B24" s="51"/>
      <c r="C24" s="51"/>
      <c r="D24" s="51"/>
      <c r="E24" s="51"/>
      <c r="F24" s="51"/>
      <c r="G24" s="51"/>
      <c r="H24" s="51"/>
      <c r="I24" s="19"/>
      <c r="J24" s="48"/>
      <c r="N24" s="233" t="s">
        <v>205</v>
      </c>
      <c r="O24" s="233">
        <f>F21</f>
        <v>1950</v>
      </c>
      <c r="Q24"/>
      <c r="R24" s="233" t="s">
        <v>206</v>
      </c>
      <c r="S24" s="233">
        <f>F20</f>
        <v>650</v>
      </c>
      <c r="T24" s="233" t="s">
        <v>206</v>
      </c>
      <c r="U24" s="540">
        <f>F18</f>
        <v>4050</v>
      </c>
    </row>
    <row r="25" spans="1:22" x14ac:dyDescent="0.25">
      <c r="A25" s="28"/>
      <c r="B25" s="51"/>
      <c r="C25" s="51"/>
      <c r="D25" s="51"/>
      <c r="E25" s="51"/>
      <c r="F25" s="51"/>
      <c r="G25" s="51"/>
      <c r="H25" s="51"/>
      <c r="I25" s="19"/>
      <c r="J25" s="48"/>
      <c r="N25" s="233" t="s">
        <v>205</v>
      </c>
      <c r="O25" s="233">
        <f>O24+S24+U24</f>
        <v>6650</v>
      </c>
      <c r="Q25"/>
      <c r="R25"/>
      <c r="S25"/>
      <c r="T25"/>
    </row>
    <row r="26" spans="1:22" x14ac:dyDescent="0.25">
      <c r="A26" s="28"/>
      <c r="B26" s="51"/>
      <c r="C26" s="51"/>
      <c r="D26" s="51"/>
      <c r="E26" s="51"/>
      <c r="F26" s="51"/>
      <c r="G26" s="51"/>
      <c r="H26" s="51"/>
      <c r="I26" s="19"/>
      <c r="J26" s="48"/>
      <c r="Q26"/>
      <c r="R26"/>
      <c r="S26"/>
      <c r="T26"/>
    </row>
    <row r="27" spans="1:22" x14ac:dyDescent="0.25">
      <c r="A27" s="28"/>
      <c r="B27" s="51"/>
      <c r="C27" s="51"/>
      <c r="D27" s="51"/>
      <c r="E27" s="51"/>
      <c r="F27" s="51"/>
      <c r="G27" s="51"/>
      <c r="H27" s="51"/>
      <c r="I27" s="19"/>
      <c r="J27" s="48"/>
      <c r="L27" t="s">
        <v>745</v>
      </c>
      <c r="N27" s="233" t="s">
        <v>205</v>
      </c>
      <c r="O27" t="s">
        <v>742</v>
      </c>
      <c r="Q27"/>
      <c r="R27" s="233" t="s">
        <v>206</v>
      </c>
      <c r="S27" s="233" t="s">
        <v>743</v>
      </c>
      <c r="T27" s="233" t="s">
        <v>206</v>
      </c>
      <c r="U27" s="540" t="s">
        <v>746</v>
      </c>
    </row>
    <row r="28" spans="1:22" x14ac:dyDescent="0.25">
      <c r="A28" s="28"/>
      <c r="B28" s="51"/>
      <c r="C28" s="51"/>
      <c r="D28" s="51"/>
      <c r="E28" s="51"/>
      <c r="F28" s="51"/>
      <c r="G28" s="51"/>
      <c r="H28" s="51"/>
      <c r="I28" s="19"/>
      <c r="J28" s="48"/>
      <c r="N28" s="233" t="s">
        <v>205</v>
      </c>
      <c r="O28" s="233">
        <f>F21</f>
        <v>1950</v>
      </c>
      <c r="Q28"/>
      <c r="R28" s="233" t="s">
        <v>206</v>
      </c>
      <c r="S28" s="233">
        <f>F20</f>
        <v>650</v>
      </c>
      <c r="T28" s="233" t="s">
        <v>206</v>
      </c>
      <c r="U28" s="540">
        <f>F19</f>
        <v>3250</v>
      </c>
    </row>
    <row r="29" spans="1:22" x14ac:dyDescent="0.25">
      <c r="A29" s="28"/>
      <c r="B29" s="51"/>
      <c r="C29" s="51"/>
      <c r="D29" s="51"/>
      <c r="E29" s="51"/>
      <c r="F29" s="51"/>
      <c r="G29" s="51"/>
      <c r="H29" s="51"/>
      <c r="I29" s="19"/>
      <c r="J29" s="48"/>
      <c r="N29" s="233" t="s">
        <v>205</v>
      </c>
      <c r="O29" s="233">
        <f>O28+S28+U28</f>
        <v>5850</v>
      </c>
      <c r="Q29"/>
      <c r="R29"/>
      <c r="S29"/>
      <c r="T29"/>
    </row>
    <row r="30" spans="1:22" x14ac:dyDescent="0.25">
      <c r="A30" s="28"/>
      <c r="B30" s="51"/>
      <c r="C30" s="51"/>
      <c r="D30" s="51"/>
      <c r="E30" s="51"/>
      <c r="F30" s="51"/>
      <c r="G30" s="51"/>
      <c r="H30" s="51"/>
      <c r="I30" s="19"/>
      <c r="J30" s="48"/>
    </row>
    <row r="31" spans="1:22" x14ac:dyDescent="0.25">
      <c r="A31" s="28"/>
      <c r="B31" s="51"/>
      <c r="C31" s="51"/>
      <c r="D31" s="51"/>
      <c r="E31" s="51"/>
      <c r="F31" s="51"/>
      <c r="G31" s="51"/>
      <c r="H31" s="51"/>
      <c r="I31" s="19"/>
      <c r="J31" s="48"/>
      <c r="L31" s="1" t="s">
        <v>753</v>
      </c>
      <c r="T31" s="543" t="s">
        <v>752</v>
      </c>
      <c r="U31" s="542" t="s">
        <v>751</v>
      </c>
    </row>
    <row r="32" spans="1:22" ht="15.75" thickBot="1" x14ac:dyDescent="0.3">
      <c r="A32" s="39"/>
      <c r="B32" s="53"/>
      <c r="C32" s="53"/>
      <c r="D32" s="53"/>
      <c r="E32" s="53"/>
      <c r="F32" s="53"/>
      <c r="G32" s="53"/>
      <c r="H32" s="53"/>
      <c r="I32" s="59"/>
      <c r="J32" s="48"/>
    </row>
    <row r="33" spans="2:21" x14ac:dyDescent="0.25">
      <c r="B33" s="48"/>
      <c r="C33" s="48"/>
      <c r="D33" s="48"/>
      <c r="E33" s="48"/>
      <c r="F33" s="48"/>
      <c r="G33" s="48"/>
      <c r="H33" s="48"/>
      <c r="I33" s="48"/>
      <c r="J33" s="48"/>
      <c r="L33" t="s">
        <v>741</v>
      </c>
      <c r="N33" s="541" t="s">
        <v>748</v>
      </c>
      <c r="O33" t="s">
        <v>747</v>
      </c>
      <c r="T33" s="540" t="b">
        <f>IF(O25&lt;=F17,TRUE,FALSE)</f>
        <v>0</v>
      </c>
      <c r="U33" s="22" t="s">
        <v>754</v>
      </c>
    </row>
    <row r="34" spans="2:21" x14ac:dyDescent="0.25">
      <c r="B34" s="48"/>
      <c r="C34" s="48"/>
      <c r="D34" s="48"/>
      <c r="E34" s="48"/>
      <c r="F34" s="48"/>
      <c r="G34" s="48"/>
      <c r="H34" s="48"/>
      <c r="I34" s="48"/>
      <c r="J34" s="48"/>
      <c r="L34" t="s">
        <v>745</v>
      </c>
      <c r="N34" s="541" t="s">
        <v>748</v>
      </c>
      <c r="O34" t="s">
        <v>747</v>
      </c>
      <c r="Q34" s="540" t="s">
        <v>749</v>
      </c>
      <c r="R34" t="s">
        <v>741</v>
      </c>
      <c r="T34" s="540" t="b">
        <f>IF(AND(O29&lt;=F17,F17&lt;O25),TRUE,FALSE)</f>
        <v>1</v>
      </c>
      <c r="U34" s="22" t="s">
        <v>755</v>
      </c>
    </row>
    <row r="35" spans="2:21" x14ac:dyDescent="0.25">
      <c r="B35" s="48"/>
      <c r="C35" s="48"/>
      <c r="D35" s="48"/>
      <c r="E35" s="48"/>
      <c r="F35" s="48"/>
      <c r="G35" s="48"/>
      <c r="H35" s="48"/>
      <c r="I35" s="48"/>
      <c r="J35" s="48"/>
      <c r="L35" t="s">
        <v>747</v>
      </c>
      <c r="N35" s="540" t="s">
        <v>749</v>
      </c>
      <c r="O35" t="s">
        <v>745</v>
      </c>
      <c r="T35" s="540" t="b">
        <f>IF(F17&lt;O29,TRUE,FALSE)</f>
        <v>0</v>
      </c>
      <c r="U35" s="22" t="s">
        <v>756</v>
      </c>
    </row>
    <row r="36" spans="2:21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21" x14ac:dyDescent="0.25">
      <c r="B37" s="48"/>
      <c r="C37" s="48"/>
      <c r="D37" s="48"/>
      <c r="E37" s="48"/>
      <c r="F37" s="48"/>
      <c r="G37" s="48"/>
      <c r="H37" s="48"/>
      <c r="I37" s="48"/>
      <c r="J37" s="48"/>
      <c r="L37" s="556" t="s">
        <v>759</v>
      </c>
      <c r="M37" s="557"/>
      <c r="N37" s="557"/>
      <c r="O37" s="557"/>
      <c r="P37" s="557"/>
      <c r="Q37" s="558"/>
      <c r="R37" s="558"/>
      <c r="S37" s="559"/>
    </row>
    <row r="38" spans="2:21" x14ac:dyDescent="0.25">
      <c r="B38" s="48"/>
      <c r="C38" s="48"/>
      <c r="D38" s="48"/>
      <c r="E38" s="48"/>
      <c r="F38" s="48"/>
      <c r="G38" s="48"/>
      <c r="H38" s="48"/>
      <c r="I38" s="48"/>
      <c r="J38" s="48"/>
      <c r="L38" s="560" t="s">
        <v>185</v>
      </c>
      <c r="M38" s="561" t="str">
        <f>VLOOKUP(TRUE,T33:U35,2,FALSE)</f>
        <v>regulator intervenes</v>
      </c>
      <c r="N38" s="561"/>
      <c r="O38" s="561"/>
      <c r="P38" s="561"/>
      <c r="Q38" s="562"/>
      <c r="R38" s="562"/>
      <c r="S38" s="563"/>
    </row>
    <row r="39" spans="2:21" x14ac:dyDescent="0.25">
      <c r="B39" s="48"/>
      <c r="C39" s="48"/>
      <c r="D39" s="48"/>
      <c r="E39" s="48"/>
      <c r="F39" s="48"/>
      <c r="G39" s="48"/>
      <c r="H39" s="48"/>
      <c r="I39" s="48"/>
      <c r="J39" s="48"/>
      <c r="L39" s="555"/>
      <c r="M39" s="555"/>
      <c r="N39" s="555"/>
      <c r="O39" s="555"/>
      <c r="P39" s="555"/>
      <c r="Q39" s="35"/>
      <c r="R39" s="35"/>
    </row>
    <row r="40" spans="2:21" x14ac:dyDescent="0.25">
      <c r="B40" s="48"/>
      <c r="C40" s="48"/>
      <c r="D40" s="48"/>
      <c r="E40" s="48"/>
      <c r="F40" s="48"/>
      <c r="G40" s="48"/>
      <c r="H40" s="48"/>
      <c r="I40" s="48"/>
      <c r="J40" s="48"/>
      <c r="L40" s="555"/>
      <c r="M40" s="555"/>
      <c r="N40" s="555"/>
      <c r="O40" s="555"/>
      <c r="P40" s="555"/>
      <c r="Q40" s="35"/>
      <c r="R40" s="35"/>
    </row>
    <row r="41" spans="2:21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21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21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21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21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21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21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21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</sheetData>
  <mergeCells count="1">
    <mergeCell ref="H1:I1"/>
  </mergeCells>
  <conditionalFormatting sqref="B1">
    <cfRule type="cellIs" dxfId="71" priority="3" operator="equal">
      <formula>"Incomplete"</formula>
    </cfRule>
    <cfRule type="cellIs" dxfId="70" priority="4" operator="equal">
      <formula>"Flag for Review"</formula>
    </cfRule>
    <cfRule type="cellIs" dxfId="69" priority="5" operator="equal">
      <formula>"Finished"</formula>
    </cfRule>
  </conditionalFormatting>
  <conditionalFormatting sqref="T33:T35">
    <cfRule type="cellIs" dxfId="68" priority="1" operator="equal">
      <formula>TRUE</formula>
    </cfRule>
    <cfRule type="cellIs" dxfId="67" priority="2" operator="equal">
      <formula>FALSE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T90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9.42578125" style="22" customWidth="1"/>
    <col min="10" max="10" width="10.7109375" style="22" customWidth="1"/>
    <col min="16" max="16384" width="9.140625" style="22"/>
  </cols>
  <sheetData>
    <row r="1" spans="1:16" x14ac:dyDescent="0.25">
      <c r="A1" s="7">
        <v>5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362" t="s">
        <v>835</v>
      </c>
    </row>
    <row r="2" spans="1:16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6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s="572" t="s">
        <v>768</v>
      </c>
      <c r="M3" s="570"/>
      <c r="P3" s="570" t="s">
        <v>767</v>
      </c>
    </row>
    <row r="4" spans="1:16" x14ac:dyDescent="0.25">
      <c r="A4" s="9">
        <f>INDEX('Point Grid'!B:B,MATCH($A$1,'Point Grid'!A:A,0))</f>
        <v>3.5</v>
      </c>
      <c r="B4" s="18"/>
      <c r="C4" s="18"/>
      <c r="D4" s="18"/>
      <c r="E4" s="18"/>
      <c r="F4" s="18"/>
      <c r="G4" s="18"/>
      <c r="H4" s="18"/>
      <c r="I4" s="19"/>
      <c r="J4" s="48"/>
      <c r="L4" s="571"/>
      <c r="M4" s="571"/>
    </row>
    <row r="5" spans="1:16" x14ac:dyDescent="0.25">
      <c r="A5" s="23"/>
      <c r="B5" s="18"/>
      <c r="C5" s="18"/>
      <c r="D5" s="18"/>
      <c r="E5" s="18"/>
      <c r="F5" s="18"/>
      <c r="G5" s="18"/>
      <c r="H5" s="18"/>
      <c r="I5" s="19"/>
      <c r="J5" s="48"/>
      <c r="K5" s="233"/>
      <c r="L5" s="570" t="s">
        <v>764</v>
      </c>
      <c r="M5" s="571"/>
    </row>
    <row r="6" spans="1:16" x14ac:dyDescent="0.25">
      <c r="A6" s="28" t="s">
        <v>2</v>
      </c>
      <c r="B6" s="18" t="s">
        <v>760</v>
      </c>
      <c r="C6" s="18"/>
      <c r="D6" s="18"/>
      <c r="E6" s="18"/>
      <c r="F6" s="18"/>
      <c r="G6" s="18"/>
      <c r="H6" s="18"/>
      <c r="I6" s="19"/>
      <c r="J6" s="48"/>
      <c r="L6" s="571" t="s">
        <v>765</v>
      </c>
    </row>
    <row r="7" spans="1:16" ht="15.75" thickBot="1" x14ac:dyDescent="0.3">
      <c r="A7" s="9">
        <f>INDEX('Point Grid'!$C$8:$I$32,MATCH($A$1,'Point Grid'!$A$8:$A$32,0),MATCH(A6,'Point Grid'!$C$7:$I$7,0))</f>
        <v>1.5</v>
      </c>
      <c r="B7" s="18" t="s">
        <v>761</v>
      </c>
      <c r="C7" s="18"/>
      <c r="D7" s="18"/>
      <c r="E7" s="18"/>
      <c r="F7" s="18"/>
      <c r="G7" s="18"/>
      <c r="H7" s="18"/>
      <c r="I7" s="19"/>
      <c r="J7" s="48"/>
      <c r="L7" s="571" t="s">
        <v>766</v>
      </c>
    </row>
    <row r="8" spans="1:16" ht="15.75" thickBot="1" x14ac:dyDescent="0.3">
      <c r="A8" s="5"/>
      <c r="B8" s="18" t="s">
        <v>762</v>
      </c>
      <c r="C8" s="18"/>
      <c r="D8" s="18"/>
      <c r="E8" s="18"/>
      <c r="F8" s="18"/>
      <c r="G8" s="18"/>
      <c r="H8" s="18"/>
      <c r="I8" s="19"/>
      <c r="J8" s="48"/>
    </row>
    <row r="9" spans="1:16" x14ac:dyDescent="0.25">
      <c r="A9" s="23"/>
      <c r="B9" s="18"/>
      <c r="C9" s="18"/>
      <c r="D9" s="18"/>
      <c r="E9" s="18"/>
      <c r="F9" s="18"/>
      <c r="G9" s="18"/>
      <c r="H9" s="18"/>
      <c r="I9" s="19"/>
      <c r="J9" s="48"/>
      <c r="K9" s="233"/>
      <c r="L9" s="573" t="s">
        <v>769</v>
      </c>
    </row>
    <row r="10" spans="1:16" x14ac:dyDescent="0.25">
      <c r="A10" s="28" t="s">
        <v>3</v>
      </c>
      <c r="B10" s="18" t="s">
        <v>771</v>
      </c>
      <c r="C10" s="18"/>
      <c r="D10" s="18"/>
      <c r="E10" s="18"/>
      <c r="F10" s="18"/>
      <c r="G10" s="18"/>
      <c r="H10" s="18"/>
      <c r="I10" s="19"/>
      <c r="J10" s="48"/>
      <c r="L10" s="573" t="s">
        <v>770</v>
      </c>
    </row>
    <row r="11" spans="1:16" ht="15.75" thickBot="1" x14ac:dyDescent="0.3">
      <c r="A11" s="9">
        <f>INDEX('Point Grid'!$C$8:$I$32,MATCH($A$1,'Point Grid'!$A$8:$A$32,0),MATCH(A10,'Point Grid'!$C$7:$I$7,0))</f>
        <v>0.5</v>
      </c>
      <c r="B11" s="18" t="s">
        <v>772</v>
      </c>
      <c r="C11" s="18"/>
      <c r="D11" s="18"/>
      <c r="E11" s="18"/>
      <c r="F11" s="18"/>
      <c r="G11" s="18"/>
      <c r="H11" s="18"/>
      <c r="I11" s="19"/>
      <c r="J11" s="48"/>
      <c r="K11" s="233"/>
    </row>
    <row r="12" spans="1:16" ht="15.75" thickBot="1" x14ac:dyDescent="0.3">
      <c r="A12" s="5"/>
      <c r="B12" s="18"/>
      <c r="C12" s="18"/>
      <c r="D12" s="18"/>
      <c r="E12" s="18"/>
      <c r="F12" s="18"/>
      <c r="G12" s="18"/>
      <c r="H12" s="18"/>
      <c r="I12" s="19"/>
      <c r="J12" s="48"/>
      <c r="K12" s="233" t="s">
        <v>3</v>
      </c>
      <c r="L12" t="s">
        <v>189</v>
      </c>
    </row>
    <row r="13" spans="1:16" x14ac:dyDescent="0.25">
      <c r="A13" s="23"/>
      <c r="B13" s="18"/>
      <c r="C13" s="18"/>
      <c r="D13" s="18"/>
      <c r="E13" s="18"/>
      <c r="F13" s="18"/>
      <c r="G13" s="18"/>
      <c r="H13" s="18"/>
      <c r="I13" s="19"/>
      <c r="J13" s="48"/>
    </row>
    <row r="14" spans="1:16" x14ac:dyDescent="0.25">
      <c r="A14" s="28" t="s">
        <v>4</v>
      </c>
      <c r="B14" s="18" t="s">
        <v>786</v>
      </c>
      <c r="C14" s="18"/>
      <c r="D14" s="18"/>
      <c r="E14" s="18"/>
      <c r="F14" s="18"/>
      <c r="G14" s="18"/>
      <c r="H14" s="18"/>
      <c r="I14" s="19"/>
      <c r="J14" s="48"/>
      <c r="L14" t="s">
        <v>776</v>
      </c>
      <c r="M14" s="569"/>
    </row>
    <row r="15" spans="1:16" ht="15.75" thickBot="1" x14ac:dyDescent="0.3">
      <c r="A15" s="9">
        <f>INDEX('Point Grid'!$C$8:$I$32,MATCH($A$1,'Point Grid'!$A$8:$A$32,0),MATCH(A14,'Point Grid'!$C$7:$I$7,0))</f>
        <v>0.5</v>
      </c>
      <c r="B15" s="18" t="s">
        <v>773</v>
      </c>
      <c r="C15" s="18"/>
      <c r="D15" s="18"/>
      <c r="E15" s="18"/>
      <c r="F15" s="18"/>
      <c r="G15" s="18"/>
      <c r="H15" s="18"/>
      <c r="I15" s="19"/>
      <c r="J15" s="48"/>
      <c r="L15" t="s">
        <v>777</v>
      </c>
    </row>
    <row r="16" spans="1:16" ht="15.75" thickBot="1" x14ac:dyDescent="0.3">
      <c r="A16" s="5"/>
      <c r="B16" s="18"/>
      <c r="C16" s="18"/>
      <c r="D16" s="18"/>
      <c r="E16" s="18"/>
      <c r="F16" s="18"/>
      <c r="G16" s="18"/>
      <c r="H16" s="18"/>
      <c r="I16" s="19"/>
      <c r="J16" s="48"/>
      <c r="K16" s="233"/>
      <c r="L16" t="s">
        <v>778</v>
      </c>
    </row>
    <row r="17" spans="1:20" ht="14.25" customHeight="1" x14ac:dyDescent="0.25">
      <c r="A17" s="23"/>
      <c r="B17" s="18"/>
      <c r="C17" s="18"/>
      <c r="D17" s="18"/>
      <c r="E17" s="18"/>
      <c r="F17" s="18"/>
      <c r="G17" s="18"/>
      <c r="H17" s="18"/>
      <c r="I17" s="19"/>
      <c r="J17" s="48"/>
      <c r="L17" t="s">
        <v>779</v>
      </c>
    </row>
    <row r="18" spans="1:20" ht="14.25" customHeight="1" x14ac:dyDescent="0.25">
      <c r="A18" s="28" t="s">
        <v>5</v>
      </c>
      <c r="B18" s="18" t="s">
        <v>774</v>
      </c>
      <c r="C18" s="18"/>
      <c r="D18" s="18"/>
      <c r="E18" s="18"/>
      <c r="F18" s="18"/>
      <c r="G18" s="18"/>
      <c r="H18" s="18"/>
      <c r="I18" s="19"/>
      <c r="J18" s="48"/>
      <c r="L18" t="s">
        <v>780</v>
      </c>
    </row>
    <row r="19" spans="1:20" ht="14.25" customHeight="1" thickBot="1" x14ac:dyDescent="0.3">
      <c r="A19" s="9">
        <f>INDEX('Point Grid'!$C$8:$I$32,MATCH($A$1,'Point Grid'!$A$8:$A$32,0),MATCH(A18,'Point Grid'!$C$7:$I$7,0))</f>
        <v>1</v>
      </c>
      <c r="B19" s="18" t="s">
        <v>775</v>
      </c>
      <c r="C19" s="18"/>
      <c r="D19" s="18"/>
      <c r="E19" s="18"/>
      <c r="F19" s="18"/>
      <c r="G19" s="18"/>
      <c r="H19" s="18"/>
      <c r="I19" s="19"/>
      <c r="J19" s="48"/>
      <c r="K19" s="233"/>
    </row>
    <row r="20" spans="1:20" ht="14.25" customHeight="1" thickBot="1" x14ac:dyDescent="0.3">
      <c r="A20" s="5"/>
      <c r="B20" s="18"/>
      <c r="C20" s="18"/>
      <c r="D20" s="18"/>
      <c r="E20" s="18"/>
      <c r="F20" s="18"/>
      <c r="G20" s="18"/>
      <c r="H20" s="18"/>
      <c r="I20" s="19"/>
      <c r="J20" s="48"/>
      <c r="K20" s="233"/>
      <c r="L20" s="575" t="s">
        <v>785</v>
      </c>
      <c r="M20" s="576"/>
      <c r="N20" s="576"/>
      <c r="O20" s="576"/>
      <c r="P20" s="577"/>
      <c r="Q20" s="577"/>
      <c r="R20" s="577"/>
      <c r="S20" s="577"/>
      <c r="T20" s="578"/>
    </row>
    <row r="21" spans="1:20" ht="14.25" customHeight="1" x14ac:dyDescent="0.25">
      <c r="A21" s="23"/>
      <c r="B21" s="18"/>
      <c r="C21" s="18"/>
      <c r="D21" s="18"/>
      <c r="E21" s="18"/>
      <c r="F21" s="18"/>
      <c r="G21" s="18"/>
      <c r="H21" s="18"/>
      <c r="I21" s="19"/>
      <c r="J21" s="48"/>
    </row>
    <row r="22" spans="1:20" ht="14.25" customHeight="1" thickBot="1" x14ac:dyDescent="0.3">
      <c r="A22" s="25"/>
      <c r="B22" s="49"/>
      <c r="C22" s="49"/>
      <c r="D22" s="49"/>
      <c r="E22" s="49"/>
      <c r="F22" s="49"/>
      <c r="G22" s="49"/>
      <c r="H22" s="49"/>
      <c r="I22" s="50"/>
      <c r="J22" s="48"/>
      <c r="L22" s="240" t="s">
        <v>782</v>
      </c>
    </row>
    <row r="23" spans="1:20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233"/>
      <c r="L23" s="240" t="s">
        <v>781</v>
      </c>
    </row>
    <row r="24" spans="1:20" x14ac:dyDescent="0.25">
      <c r="B24" s="48"/>
      <c r="C24" s="48"/>
      <c r="D24" s="48"/>
      <c r="E24" s="48"/>
      <c r="F24" s="48"/>
      <c r="G24" s="48"/>
      <c r="H24" s="48"/>
      <c r="I24" s="48"/>
      <c r="J24" s="48"/>
      <c r="L24" s="574" t="s">
        <v>783</v>
      </c>
    </row>
    <row r="25" spans="1:20" x14ac:dyDescent="0.25">
      <c r="B25" s="48"/>
      <c r="C25" s="48"/>
      <c r="D25" s="48"/>
      <c r="E25" s="48"/>
      <c r="F25" s="48"/>
      <c r="G25" s="48"/>
      <c r="H25" s="48"/>
      <c r="I25" s="48"/>
      <c r="J25" s="48"/>
      <c r="L25" s="574" t="s">
        <v>784</v>
      </c>
    </row>
    <row r="26" spans="1:20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233"/>
      <c r="L26" s="241"/>
    </row>
    <row r="27" spans="1:20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233" t="s">
        <v>4</v>
      </c>
      <c r="L27" t="s">
        <v>787</v>
      </c>
    </row>
    <row r="28" spans="1:20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20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233" t="s">
        <v>5</v>
      </c>
      <c r="L29" s="572" t="s">
        <v>768</v>
      </c>
      <c r="P29" s="22" t="s">
        <v>788</v>
      </c>
    </row>
    <row r="30" spans="1:20" x14ac:dyDescent="0.25">
      <c r="B30" s="48"/>
      <c r="C30" s="48"/>
      <c r="D30" s="48"/>
      <c r="E30" s="48"/>
      <c r="F30" s="48"/>
      <c r="G30" s="48"/>
      <c r="H30" s="48"/>
      <c r="I30" s="48"/>
      <c r="J30" s="48"/>
    </row>
    <row r="31" spans="1:20" x14ac:dyDescent="0.25">
      <c r="B31" s="48"/>
      <c r="C31" s="48"/>
      <c r="D31" s="48"/>
      <c r="E31" s="48"/>
      <c r="F31" s="48"/>
      <c r="G31" s="48"/>
      <c r="H31" s="48"/>
      <c r="I31" s="48"/>
      <c r="J31" s="48"/>
      <c r="L31" t="s">
        <v>789</v>
      </c>
    </row>
    <row r="32" spans="1:20" x14ac:dyDescent="0.25">
      <c r="B32" s="48"/>
      <c r="C32" s="48"/>
      <c r="D32" s="48"/>
      <c r="E32" s="48"/>
      <c r="F32" s="48"/>
      <c r="G32" s="48"/>
      <c r="H32" s="48"/>
      <c r="I32" s="48"/>
      <c r="J32" s="48"/>
      <c r="L32" t="s">
        <v>790</v>
      </c>
    </row>
    <row r="33" spans="2:12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233"/>
      <c r="L33" t="s">
        <v>791</v>
      </c>
    </row>
    <row r="34" spans="2:12" x14ac:dyDescent="0.25">
      <c r="B34" s="48"/>
      <c r="C34" s="48"/>
      <c r="D34" s="48"/>
      <c r="E34" s="48"/>
      <c r="F34" s="48"/>
      <c r="G34" s="48"/>
      <c r="H34" s="48"/>
      <c r="I34" s="48"/>
      <c r="J34" s="48"/>
      <c r="L34" t="s">
        <v>792</v>
      </c>
    </row>
    <row r="35" spans="2:12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2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2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2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2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2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2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2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2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2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2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2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2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</sheetData>
  <mergeCells count="1">
    <mergeCell ref="H1:I1"/>
  </mergeCells>
  <conditionalFormatting sqref="B1">
    <cfRule type="cellIs" dxfId="66" priority="1" operator="equal">
      <formula>"Incomplete"</formula>
    </cfRule>
    <cfRule type="cellIs" dxfId="65" priority="2" operator="equal">
      <formula>"Flag for Review"</formula>
    </cfRule>
    <cfRule type="cellIs" dxfId="6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P86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11.5703125" style="22" customWidth="1"/>
    <col min="10" max="10" width="10.7109375" style="22" customWidth="1"/>
    <col min="17" max="16384" width="9.140625" style="22"/>
  </cols>
  <sheetData>
    <row r="1" spans="1:13" ht="15" customHeight="1" x14ac:dyDescent="0.25">
      <c r="A1" s="7">
        <v>6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362" t="s">
        <v>651</v>
      </c>
    </row>
    <row r="2" spans="1:13" ht="15" customHeight="1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3" ht="15" customHeight="1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652</v>
      </c>
    </row>
    <row r="4" spans="1:13" ht="15" customHeight="1" x14ac:dyDescent="0.25">
      <c r="A4" s="9">
        <f>INDEX('Point Grid'!B:B,MATCH($A$1,'Point Grid'!A:A,0))</f>
        <v>1.75</v>
      </c>
      <c r="B4" s="18"/>
      <c r="C4" s="18"/>
      <c r="D4" s="18"/>
      <c r="E4" s="18"/>
      <c r="F4" s="18"/>
      <c r="G4" s="18"/>
      <c r="H4" s="18"/>
      <c r="I4" s="19"/>
      <c r="J4" s="48"/>
      <c r="L4" t="s">
        <v>653</v>
      </c>
    </row>
    <row r="5" spans="1:13" ht="15" customHeight="1" x14ac:dyDescent="0.25">
      <c r="A5" s="23"/>
      <c r="B5" s="51"/>
      <c r="C5" s="51"/>
      <c r="D5" s="51"/>
      <c r="E5" s="51"/>
      <c r="F5" s="51"/>
      <c r="G5" s="51"/>
      <c r="H5" s="51"/>
      <c r="I5" s="19"/>
      <c r="J5" s="48"/>
      <c r="L5" s="535" t="s">
        <v>654</v>
      </c>
    </row>
    <row r="6" spans="1:13" ht="15" customHeight="1" x14ac:dyDescent="0.25">
      <c r="A6" s="28" t="s">
        <v>2</v>
      </c>
      <c r="B6" s="18" t="s">
        <v>649</v>
      </c>
      <c r="C6" s="18"/>
      <c r="D6" s="18"/>
      <c r="E6" s="18"/>
      <c r="F6" s="18"/>
      <c r="G6" s="18"/>
      <c r="H6" s="18"/>
      <c r="I6" s="19"/>
      <c r="J6" s="48"/>
      <c r="L6" s="241"/>
    </row>
    <row r="7" spans="1:13" ht="15" customHeight="1" thickBot="1" x14ac:dyDescent="0.3">
      <c r="A7" s="9">
        <f>INDEX('Point Grid'!$C$8:$I$32,MATCH($A$1,'Point Grid'!$A$8:$A$32,0),MATCH(A6,'Point Grid'!$C$7:$I$7,0))</f>
        <v>0.75</v>
      </c>
      <c r="B7" s="18"/>
      <c r="C7" s="18"/>
      <c r="D7" s="18"/>
      <c r="E7" s="18"/>
      <c r="F7" s="18"/>
      <c r="G7" s="18"/>
      <c r="H7" s="18"/>
      <c r="I7" s="19"/>
      <c r="J7" s="48"/>
      <c r="K7" s="233" t="s">
        <v>3</v>
      </c>
      <c r="L7" s="241" t="s">
        <v>332</v>
      </c>
      <c r="M7" s="536" t="s">
        <v>655</v>
      </c>
    </row>
    <row r="8" spans="1:13" ht="15" customHeight="1" thickBot="1" x14ac:dyDescent="0.3">
      <c r="A8" s="5"/>
      <c r="B8" s="18"/>
      <c r="C8" s="18"/>
      <c r="D8" s="18"/>
      <c r="E8" s="18"/>
      <c r="F8" s="18"/>
      <c r="G8" s="18"/>
      <c r="H8" s="18"/>
      <c r="I8" s="19"/>
      <c r="J8" s="48"/>
      <c r="L8" s="536"/>
      <c r="M8" s="536" t="s">
        <v>656</v>
      </c>
    </row>
    <row r="9" spans="1:13" ht="15" customHeight="1" x14ac:dyDescent="0.25">
      <c r="A9" s="23"/>
      <c r="B9" s="51"/>
      <c r="C9" s="51"/>
      <c r="D9" s="51"/>
      <c r="E9" s="51"/>
      <c r="F9" s="51"/>
      <c r="G9" s="18"/>
      <c r="H9" s="18"/>
      <c r="I9" s="19"/>
      <c r="J9" s="48"/>
      <c r="L9" s="241"/>
    </row>
    <row r="10" spans="1:13" ht="15" customHeight="1" x14ac:dyDescent="0.25">
      <c r="A10" s="28" t="s">
        <v>3</v>
      </c>
      <c r="B10" s="18" t="s">
        <v>648</v>
      </c>
      <c r="C10" s="18"/>
      <c r="D10" s="18"/>
      <c r="E10" s="18"/>
      <c r="F10" s="18"/>
      <c r="G10" s="18"/>
      <c r="H10" s="18"/>
      <c r="I10" s="19"/>
      <c r="J10" s="48"/>
      <c r="L10" s="241" t="s">
        <v>334</v>
      </c>
      <c r="M10" t="s">
        <v>657</v>
      </c>
    </row>
    <row r="11" spans="1:13" ht="15" customHeight="1" thickBot="1" x14ac:dyDescent="0.3">
      <c r="A11" s="9">
        <f>INDEX('Point Grid'!$C$8:$I$32,MATCH($A$1,'Point Grid'!$A$8:$A$32,0),MATCH(A10,'Point Grid'!$C$7:$I$7,0))</f>
        <v>0.5</v>
      </c>
      <c r="B11" s="18"/>
      <c r="C11" s="18"/>
      <c r="D11" s="18"/>
      <c r="E11" s="18"/>
      <c r="F11" s="18"/>
      <c r="G11" s="18"/>
      <c r="H11" s="18"/>
      <c r="I11" s="19"/>
      <c r="J11" s="48"/>
      <c r="K11" s="233"/>
      <c r="L11" s="241"/>
      <c r="M11" t="s">
        <v>658</v>
      </c>
    </row>
    <row r="12" spans="1:13" ht="15" customHeight="1" thickBot="1" x14ac:dyDescent="0.3">
      <c r="A12" s="5"/>
      <c r="B12" s="18"/>
      <c r="C12" s="18"/>
      <c r="D12" s="18"/>
      <c r="E12" s="18"/>
      <c r="F12" s="18"/>
      <c r="G12" s="18"/>
      <c r="H12" s="18"/>
      <c r="I12" s="19"/>
      <c r="J12" s="48"/>
      <c r="K12" s="233"/>
      <c r="L12" s="241"/>
    </row>
    <row r="13" spans="1:13" ht="15" customHeight="1" x14ac:dyDescent="0.25">
      <c r="A13" s="23"/>
      <c r="B13" s="51"/>
      <c r="C13" s="51"/>
      <c r="D13" s="51"/>
      <c r="E13" s="51"/>
      <c r="F13" s="51"/>
      <c r="G13" s="51"/>
      <c r="H13" s="51"/>
      <c r="I13" s="19"/>
      <c r="J13" s="48"/>
      <c r="K13" s="233" t="s">
        <v>4</v>
      </c>
      <c r="L13" t="s">
        <v>189</v>
      </c>
    </row>
    <row r="14" spans="1:13" ht="15" customHeight="1" x14ac:dyDescent="0.25">
      <c r="A14" s="28" t="s">
        <v>4</v>
      </c>
      <c r="B14" s="51" t="s">
        <v>650</v>
      </c>
      <c r="C14" s="51"/>
      <c r="D14" s="51"/>
      <c r="E14" s="51"/>
      <c r="F14" s="51"/>
      <c r="G14" s="51"/>
      <c r="H14" s="18"/>
      <c r="I14" s="19"/>
      <c r="J14" s="48"/>
      <c r="L14" t="s">
        <v>659</v>
      </c>
    </row>
    <row r="15" spans="1:13" ht="15" customHeight="1" thickBot="1" x14ac:dyDescent="0.3">
      <c r="A15" s="9">
        <f>INDEX('Point Grid'!$C$8:$I$32,MATCH($A$1,'Point Grid'!$A$8:$A$32,0),MATCH(A14,'Point Grid'!$C$7:$I$7,0))</f>
        <v>0.5</v>
      </c>
      <c r="B15" s="51"/>
      <c r="C15" s="51"/>
      <c r="D15" s="51"/>
      <c r="E15" s="51"/>
      <c r="F15" s="51"/>
      <c r="G15" s="51"/>
      <c r="H15" s="51"/>
      <c r="I15" s="19"/>
      <c r="J15" s="48"/>
      <c r="L15" s="535" t="s">
        <v>660</v>
      </c>
    </row>
    <row r="16" spans="1:13" ht="15" customHeight="1" thickBot="1" x14ac:dyDescent="0.3">
      <c r="A16" s="5"/>
      <c r="B16" s="51"/>
      <c r="C16" s="51"/>
      <c r="D16" s="51"/>
      <c r="E16" s="51"/>
      <c r="F16" s="51"/>
      <c r="G16" s="51"/>
      <c r="H16" s="51"/>
      <c r="I16" s="19"/>
      <c r="J16" s="48"/>
      <c r="L16" s="535" t="s">
        <v>661</v>
      </c>
    </row>
    <row r="17" spans="1:12" ht="15" customHeight="1" thickBot="1" x14ac:dyDescent="0.3">
      <c r="A17" s="25"/>
      <c r="B17" s="49"/>
      <c r="C17" s="49"/>
      <c r="D17" s="49"/>
      <c r="E17" s="49"/>
      <c r="F17" s="49"/>
      <c r="G17" s="49"/>
      <c r="H17" s="49"/>
      <c r="I17" s="50"/>
      <c r="J17" s="48"/>
      <c r="L17" s="535" t="s">
        <v>662</v>
      </c>
    </row>
    <row r="18" spans="1:12" x14ac:dyDescent="0.25">
      <c r="B18" s="48"/>
      <c r="C18" s="48"/>
      <c r="D18" s="48"/>
      <c r="E18" s="48"/>
      <c r="F18" s="48"/>
      <c r="G18" s="48"/>
      <c r="H18" s="48"/>
      <c r="I18" s="48"/>
      <c r="J18" s="48"/>
    </row>
    <row r="19" spans="1:12" x14ac:dyDescent="0.25">
      <c r="B19" s="48"/>
      <c r="C19" s="48"/>
      <c r="D19" s="48"/>
      <c r="E19" s="48"/>
      <c r="F19" s="48"/>
      <c r="G19" s="48"/>
      <c r="H19" s="48"/>
      <c r="I19" s="48"/>
      <c r="J19" s="48"/>
    </row>
    <row r="20" spans="1:12" x14ac:dyDescent="0.25">
      <c r="B20" s="48"/>
      <c r="C20" s="48"/>
      <c r="D20" s="48"/>
      <c r="E20" s="48"/>
      <c r="F20" s="48"/>
      <c r="G20" s="48"/>
      <c r="H20" s="48"/>
      <c r="I20" s="48"/>
      <c r="J20" s="48"/>
    </row>
    <row r="21" spans="1:12" x14ac:dyDescent="0.25">
      <c r="B21" s="48"/>
      <c r="C21" s="48"/>
      <c r="D21" s="48"/>
      <c r="E21" s="48"/>
      <c r="F21" s="48"/>
      <c r="G21" s="48"/>
      <c r="H21" s="48"/>
      <c r="I21" s="48"/>
      <c r="J21" s="48"/>
    </row>
    <row r="22" spans="1:12" x14ac:dyDescent="0.25">
      <c r="B22" s="48"/>
      <c r="C22" s="48"/>
      <c r="D22" s="48"/>
      <c r="E22" s="48"/>
      <c r="F22" s="48"/>
      <c r="G22" s="48"/>
      <c r="H22" s="48"/>
      <c r="I22" s="48"/>
      <c r="J22" s="48"/>
    </row>
    <row r="23" spans="1:12" x14ac:dyDescent="0.25">
      <c r="B23" s="48"/>
      <c r="C23" s="48"/>
      <c r="D23" s="48"/>
      <c r="E23" s="48"/>
      <c r="F23" s="48"/>
      <c r="G23" s="48"/>
      <c r="H23" s="48"/>
      <c r="I23" s="48"/>
      <c r="J23" s="48"/>
    </row>
    <row r="24" spans="1:12" x14ac:dyDescent="0.25">
      <c r="B24" s="48"/>
      <c r="C24" s="48"/>
      <c r="D24" s="48"/>
      <c r="E24" s="48"/>
      <c r="F24" s="48"/>
      <c r="G24" s="48"/>
      <c r="H24" s="48"/>
      <c r="I24" s="48"/>
      <c r="J24" s="48"/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</row>
    <row r="26" spans="1:12" x14ac:dyDescent="0.25">
      <c r="B26" s="48"/>
      <c r="C26" s="48"/>
      <c r="D26" s="48"/>
      <c r="E26" s="48"/>
      <c r="F26" s="48"/>
      <c r="G26" s="48"/>
      <c r="H26" s="48"/>
      <c r="I26" s="48"/>
      <c r="J26" s="48"/>
    </row>
    <row r="27" spans="1:12" x14ac:dyDescent="0.25">
      <c r="B27" s="48"/>
      <c r="C27" s="48"/>
      <c r="D27" s="48"/>
      <c r="E27" s="48"/>
      <c r="F27" s="48"/>
      <c r="G27" s="48"/>
      <c r="H27" s="48"/>
      <c r="I27" s="48"/>
      <c r="J27" s="48"/>
    </row>
    <row r="28" spans="1:12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B29" s="48"/>
      <c r="C29" s="48"/>
      <c r="D29" s="48"/>
      <c r="E29" s="48"/>
      <c r="F29" s="48"/>
      <c r="G29" s="48"/>
      <c r="H29" s="48"/>
      <c r="I29" s="48"/>
      <c r="J29" s="48"/>
    </row>
    <row r="30" spans="1:12" x14ac:dyDescent="0.25">
      <c r="B30" s="48"/>
      <c r="C30" s="48"/>
      <c r="D30" s="48"/>
      <c r="E30" s="48"/>
      <c r="F30" s="48"/>
      <c r="G30" s="48"/>
      <c r="H30" s="48"/>
      <c r="I30" s="48"/>
      <c r="J30" s="48"/>
    </row>
    <row r="31" spans="1:12" x14ac:dyDescent="0.25">
      <c r="B31" s="48"/>
      <c r="C31" s="48"/>
      <c r="D31" s="48"/>
      <c r="E31" s="48"/>
      <c r="F31" s="48"/>
      <c r="G31" s="48"/>
      <c r="H31" s="48"/>
      <c r="I31" s="48"/>
      <c r="J31" s="48"/>
    </row>
    <row r="32" spans="1:12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0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0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0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0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0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0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0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0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0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</sheetData>
  <mergeCells count="1">
    <mergeCell ref="H1:I1"/>
  </mergeCells>
  <conditionalFormatting sqref="B1">
    <cfRule type="cellIs" dxfId="63" priority="1" operator="equal">
      <formula>"Incomplete"</formula>
    </cfRule>
    <cfRule type="cellIs" dxfId="62" priority="2" operator="equal">
      <formula>"Flag for Review"</formula>
    </cfRule>
    <cfRule type="cellIs" dxfId="6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91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9.42578125" style="22" customWidth="1"/>
    <col min="10" max="10" width="10.7109375" style="22" customWidth="1"/>
    <col min="17" max="16384" width="9.140625" style="22"/>
  </cols>
  <sheetData>
    <row r="1" spans="1:12" x14ac:dyDescent="0.25">
      <c r="A1" s="7">
        <v>7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362" t="s">
        <v>402</v>
      </c>
    </row>
    <row r="2" spans="1:12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2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459</v>
      </c>
    </row>
    <row r="4" spans="1:12" x14ac:dyDescent="0.25">
      <c r="A4" s="9">
        <f>INDEX('Point Grid'!B:B,MATCH($A$1,'Point Grid'!A:A,0))</f>
        <v>2</v>
      </c>
      <c r="B4" s="18"/>
      <c r="C4" s="18"/>
      <c r="D4" s="18"/>
      <c r="E4" s="18"/>
      <c r="F4" s="18"/>
      <c r="G4" s="18"/>
      <c r="H4" s="18"/>
      <c r="I4" s="19"/>
      <c r="J4" s="48"/>
      <c r="L4" t="s">
        <v>460</v>
      </c>
    </row>
    <row r="5" spans="1:12" x14ac:dyDescent="0.25">
      <c r="A5" s="38"/>
      <c r="B5" s="18"/>
      <c r="C5" s="18"/>
      <c r="D5" s="18"/>
      <c r="E5" s="18"/>
      <c r="F5" s="18"/>
      <c r="G5" s="18"/>
      <c r="H5" s="18"/>
      <c r="I5" s="19"/>
      <c r="J5" s="48"/>
      <c r="L5" t="s">
        <v>461</v>
      </c>
    </row>
    <row r="6" spans="1:12" x14ac:dyDescent="0.25">
      <c r="A6" s="28" t="s">
        <v>2</v>
      </c>
      <c r="B6" s="108" t="s">
        <v>458</v>
      </c>
      <c r="C6" s="18"/>
      <c r="D6" s="18"/>
      <c r="E6" s="18"/>
      <c r="F6" s="18"/>
      <c r="G6" s="18"/>
      <c r="H6" s="18"/>
      <c r="I6" s="19"/>
      <c r="J6" s="48"/>
      <c r="L6" t="s">
        <v>462</v>
      </c>
    </row>
    <row r="7" spans="1:12" ht="15.75" thickBot="1" x14ac:dyDescent="0.3">
      <c r="A7" s="9">
        <f>INDEX('Point Grid'!$C$8:$I$32,MATCH($A$1,'Point Grid'!$A$8:$A$32,0),MATCH(A6,'Point Grid'!$C$7:$I$7,0))</f>
        <v>0.5</v>
      </c>
      <c r="B7" s="18" t="s">
        <v>457</v>
      </c>
      <c r="C7" s="18"/>
      <c r="D7" s="18"/>
      <c r="E7" s="18"/>
      <c r="F7" s="18"/>
      <c r="G7" s="18"/>
      <c r="H7" s="18"/>
      <c r="I7" s="19"/>
      <c r="J7" s="48"/>
    </row>
    <row r="8" spans="1:12" ht="15.75" thickBot="1" x14ac:dyDescent="0.3">
      <c r="A8" s="5"/>
      <c r="B8" s="18"/>
      <c r="C8" s="18"/>
      <c r="D8" s="18"/>
      <c r="E8" s="18"/>
      <c r="F8" s="18"/>
      <c r="G8" s="18"/>
      <c r="H8" s="18"/>
      <c r="I8" s="19"/>
      <c r="J8" s="48"/>
      <c r="K8" s="233" t="s">
        <v>3</v>
      </c>
      <c r="L8" t="s">
        <v>464</v>
      </c>
    </row>
    <row r="9" spans="1:12" x14ac:dyDescent="0.25">
      <c r="A9" s="38"/>
      <c r="B9" s="18"/>
      <c r="C9" s="18"/>
      <c r="D9" s="18"/>
      <c r="E9" s="18"/>
      <c r="F9" s="18"/>
      <c r="G9" s="18"/>
      <c r="H9" s="18"/>
      <c r="I9" s="19"/>
      <c r="J9" s="48"/>
      <c r="L9" t="s">
        <v>465</v>
      </c>
    </row>
    <row r="10" spans="1:12" x14ac:dyDescent="0.25">
      <c r="A10" s="28" t="s">
        <v>3</v>
      </c>
      <c r="B10" s="108" t="s">
        <v>463</v>
      </c>
      <c r="C10" s="18"/>
      <c r="D10" s="18"/>
      <c r="E10" s="18"/>
      <c r="F10" s="18"/>
      <c r="G10" s="18"/>
      <c r="H10" s="18"/>
      <c r="I10" s="19"/>
      <c r="J10" s="48"/>
      <c r="L10" t="s">
        <v>466</v>
      </c>
    </row>
    <row r="11" spans="1:12" ht="15.75" thickBot="1" x14ac:dyDescent="0.3">
      <c r="A11" s="9">
        <f>INDEX('Point Grid'!$C$8:$I$32,MATCH($A$1,'Point Grid'!$A$8:$A$32,0),MATCH(A10,'Point Grid'!$C$7:$I$7,0))</f>
        <v>0.75</v>
      </c>
      <c r="B11" s="108"/>
      <c r="C11" s="18"/>
      <c r="D11" s="18"/>
      <c r="E11" s="18"/>
      <c r="F11" s="18"/>
      <c r="G11" s="18"/>
      <c r="H11" s="18"/>
      <c r="I11" s="19"/>
      <c r="J11" s="48"/>
      <c r="K11" s="233"/>
      <c r="L11" t="s">
        <v>467</v>
      </c>
    </row>
    <row r="12" spans="1:12" ht="15.75" thickBot="1" x14ac:dyDescent="0.3">
      <c r="A12" s="5"/>
      <c r="B12" s="30"/>
      <c r="C12" s="18"/>
      <c r="D12" s="18"/>
      <c r="E12" s="18"/>
      <c r="F12" s="18"/>
      <c r="G12" s="18"/>
      <c r="H12" s="18"/>
      <c r="I12" s="19"/>
      <c r="J12" s="48"/>
    </row>
    <row r="13" spans="1:12" x14ac:dyDescent="0.25">
      <c r="A13" s="28"/>
      <c r="B13" s="108"/>
      <c r="C13" s="18"/>
      <c r="D13" s="18"/>
      <c r="E13" s="18"/>
      <c r="F13" s="18"/>
      <c r="G13" s="18"/>
      <c r="H13" s="18"/>
      <c r="I13" s="19"/>
      <c r="J13" s="48"/>
      <c r="K13" s="233" t="s">
        <v>4</v>
      </c>
      <c r="L13" t="s">
        <v>469</v>
      </c>
    </row>
    <row r="14" spans="1:12" x14ac:dyDescent="0.25">
      <c r="A14" s="28" t="s">
        <v>4</v>
      </c>
      <c r="B14" s="108" t="s">
        <v>470</v>
      </c>
      <c r="C14" s="18"/>
      <c r="D14" s="18"/>
      <c r="E14" s="18"/>
      <c r="F14" s="18"/>
      <c r="G14" s="18"/>
      <c r="H14" s="18"/>
      <c r="I14" s="19"/>
      <c r="J14" s="48"/>
      <c r="L14" t="s">
        <v>468</v>
      </c>
    </row>
    <row r="15" spans="1:12" ht="15.75" thickBot="1" x14ac:dyDescent="0.3">
      <c r="A15" s="9">
        <f>INDEX('Point Grid'!$C$8:$I$32,MATCH($A$1,'Point Grid'!$A$8:$A$32,0),MATCH(A14,'Point Grid'!$C$7:$I$7,0))</f>
        <v>0.25</v>
      </c>
      <c r="B15" s="30"/>
      <c r="C15" s="18"/>
      <c r="D15" s="18"/>
      <c r="E15" s="18"/>
      <c r="F15" s="18"/>
      <c r="G15" s="18"/>
      <c r="H15" s="18"/>
      <c r="I15" s="19"/>
      <c r="J15" s="48"/>
    </row>
    <row r="16" spans="1:12" ht="15.75" thickBot="1" x14ac:dyDescent="0.3">
      <c r="A16" s="5"/>
      <c r="B16" s="18"/>
      <c r="C16" s="18"/>
      <c r="D16" s="18"/>
      <c r="E16" s="18"/>
      <c r="F16" s="18"/>
      <c r="G16" s="18"/>
      <c r="H16" s="18"/>
      <c r="I16" s="19"/>
      <c r="J16" s="48"/>
      <c r="K16" s="233" t="s">
        <v>5</v>
      </c>
      <c r="L16" t="s">
        <v>472</v>
      </c>
    </row>
    <row r="17" spans="1:12" x14ac:dyDescent="0.25">
      <c r="A17" s="28"/>
      <c r="B17" s="18"/>
      <c r="C17" s="18"/>
      <c r="D17" s="18"/>
      <c r="E17" s="18"/>
      <c r="F17" s="18"/>
      <c r="G17" s="18"/>
      <c r="H17" s="18"/>
      <c r="I17" s="19"/>
      <c r="J17" s="48"/>
      <c r="L17" t="s">
        <v>473</v>
      </c>
    </row>
    <row r="18" spans="1:12" x14ac:dyDescent="0.25">
      <c r="A18" s="28" t="s">
        <v>5</v>
      </c>
      <c r="B18" s="108" t="s">
        <v>471</v>
      </c>
      <c r="C18" s="18"/>
      <c r="D18" s="18"/>
      <c r="E18" s="18"/>
      <c r="F18" s="18"/>
      <c r="G18" s="18"/>
      <c r="H18" s="18"/>
      <c r="I18" s="19"/>
      <c r="J18" s="48"/>
      <c r="L18" t="s">
        <v>474</v>
      </c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108"/>
      <c r="C19" s="18"/>
      <c r="D19" s="18"/>
      <c r="E19" s="18"/>
      <c r="F19" s="18"/>
      <c r="G19" s="18"/>
      <c r="H19" s="18"/>
      <c r="I19" s="19"/>
      <c r="J19" s="48"/>
      <c r="L19" t="s">
        <v>475</v>
      </c>
    </row>
    <row r="20" spans="1:12" ht="15.75" thickBot="1" x14ac:dyDescent="0.3">
      <c r="A20" s="5"/>
      <c r="B20" s="18"/>
      <c r="C20" s="18"/>
      <c r="D20" s="18"/>
      <c r="E20" s="18"/>
      <c r="F20" s="18"/>
      <c r="G20" s="18"/>
      <c r="H20" s="18"/>
      <c r="I20" s="19"/>
      <c r="J20" s="48"/>
    </row>
    <row r="21" spans="1:12" ht="15.75" thickBot="1" x14ac:dyDescent="0.3">
      <c r="A21" s="25"/>
      <c r="B21" s="49"/>
      <c r="C21" s="49"/>
      <c r="D21" s="49"/>
      <c r="E21" s="49"/>
      <c r="F21" s="49"/>
      <c r="G21" s="49"/>
      <c r="H21" s="49"/>
      <c r="I21" s="50"/>
      <c r="J21" s="48"/>
      <c r="K21" s="233"/>
    </row>
    <row r="22" spans="1:12" x14ac:dyDescent="0.25">
      <c r="B22" s="48"/>
      <c r="C22" s="48"/>
      <c r="D22" s="48"/>
      <c r="E22" s="48"/>
      <c r="F22" s="48"/>
      <c r="G22" s="48"/>
      <c r="H22" s="48"/>
      <c r="I22" s="48"/>
      <c r="J22" s="48"/>
    </row>
    <row r="23" spans="1:12" x14ac:dyDescent="0.25">
      <c r="B23" s="48"/>
      <c r="C23" s="48"/>
      <c r="D23" s="48"/>
      <c r="E23" s="48"/>
      <c r="F23" s="48"/>
      <c r="G23" s="48"/>
      <c r="H23" s="48"/>
      <c r="I23" s="48"/>
      <c r="J23" s="48"/>
    </row>
    <row r="24" spans="1:12" x14ac:dyDescent="0.25">
      <c r="B24" s="48"/>
      <c r="C24" s="48"/>
      <c r="D24" s="48"/>
      <c r="E24" s="48"/>
      <c r="F24" s="48"/>
      <c r="G24" s="48"/>
      <c r="H24" s="48"/>
      <c r="I24" s="48"/>
      <c r="J24" s="48"/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</row>
    <row r="26" spans="1:12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233"/>
    </row>
    <row r="27" spans="1:12" x14ac:dyDescent="0.25">
      <c r="B27" s="48"/>
      <c r="C27" s="48"/>
      <c r="D27" s="48"/>
      <c r="E27" s="48"/>
      <c r="F27" s="48"/>
      <c r="G27" s="48"/>
      <c r="H27" s="48"/>
      <c r="I27" s="48"/>
      <c r="J27" s="48"/>
    </row>
    <row r="28" spans="1:12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B29" s="48"/>
      <c r="C29" s="48"/>
      <c r="D29" s="48"/>
      <c r="E29" s="48"/>
      <c r="F29" s="48"/>
      <c r="G29" s="48"/>
      <c r="H29" s="48"/>
      <c r="I29" s="48"/>
      <c r="J29" s="48"/>
    </row>
    <row r="30" spans="1:12" x14ac:dyDescent="0.25">
      <c r="B30" s="48"/>
      <c r="C30" s="48"/>
      <c r="D30" s="48"/>
      <c r="E30" s="48"/>
      <c r="F30" s="48"/>
      <c r="G30" s="48"/>
      <c r="H30" s="48"/>
      <c r="I30" s="48"/>
      <c r="J30" s="48"/>
    </row>
    <row r="31" spans="1:12" x14ac:dyDescent="0.25">
      <c r="B31" s="48"/>
      <c r="C31" s="48"/>
      <c r="D31" s="48"/>
      <c r="E31" s="48"/>
      <c r="F31" s="48"/>
      <c r="G31" s="48"/>
      <c r="H31" s="48"/>
      <c r="I31" s="48"/>
      <c r="J31" s="48"/>
    </row>
    <row r="32" spans="1:12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0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0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0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0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0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0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0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0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0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</sheetData>
  <mergeCells count="1">
    <mergeCell ref="H1:I1"/>
  </mergeCells>
  <conditionalFormatting sqref="B1">
    <cfRule type="cellIs" dxfId="60" priority="1" operator="equal">
      <formula>"Incomplete"</formula>
    </cfRule>
    <cfRule type="cellIs" dxfId="59" priority="2" operator="equal">
      <formula>"Flag for Review"</formula>
    </cfRule>
    <cfRule type="cellIs" dxfId="5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92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6" width="10.140625" style="22" customWidth="1"/>
    <col min="7" max="9" width="9.42578125" style="22" customWidth="1"/>
    <col min="10" max="10" width="10.7109375" style="22" customWidth="1"/>
    <col min="18" max="16384" width="9.140625" style="22"/>
  </cols>
  <sheetData>
    <row r="1" spans="1:14" x14ac:dyDescent="0.25">
      <c r="A1" s="7">
        <v>8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362" t="s">
        <v>403</v>
      </c>
    </row>
    <row r="2" spans="1:14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4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186</v>
      </c>
      <c r="N3" s="238" t="s">
        <v>187</v>
      </c>
    </row>
    <row r="4" spans="1:14" x14ac:dyDescent="0.25">
      <c r="A4" s="9">
        <f>INDEX('Point Grid'!B:B,MATCH($A$1,'Point Grid'!A:A,0))</f>
        <v>3.25</v>
      </c>
      <c r="B4" s="18"/>
      <c r="C4" s="18"/>
      <c r="D4" s="18"/>
      <c r="E4" s="18"/>
      <c r="F4" s="18"/>
      <c r="G4" s="18"/>
      <c r="H4" s="18"/>
      <c r="I4" s="19"/>
      <c r="J4" s="48"/>
    </row>
    <row r="5" spans="1:14" x14ac:dyDescent="0.25">
      <c r="A5" s="23"/>
      <c r="B5" s="18"/>
      <c r="C5" s="18"/>
      <c r="D5" s="18"/>
      <c r="E5" s="18"/>
      <c r="F5" s="18"/>
      <c r="G5" s="18"/>
      <c r="H5" s="18"/>
      <c r="I5" s="19"/>
      <c r="J5" s="48"/>
      <c r="L5" s="1" t="s">
        <v>188</v>
      </c>
    </row>
    <row r="6" spans="1:14" x14ac:dyDescent="0.25">
      <c r="A6" s="28" t="s">
        <v>2</v>
      </c>
      <c r="B6" s="18" t="s">
        <v>44</v>
      </c>
      <c r="C6" s="18"/>
      <c r="D6" s="18"/>
      <c r="E6" s="18"/>
      <c r="F6" s="18"/>
      <c r="G6" s="18"/>
      <c r="H6" s="18"/>
      <c r="I6" s="19"/>
      <c r="J6" s="48"/>
    </row>
    <row r="7" spans="1:14" ht="15.75" thickBot="1" x14ac:dyDescent="0.3">
      <c r="A7" s="9">
        <f>INDEX('Point Grid'!$C$8:$I$32,MATCH($A$1,'Point Grid'!$A$8:$A$32,0),MATCH(A6,'Point Grid'!$C$7:$I$7,0))</f>
        <v>2</v>
      </c>
      <c r="B7" s="51" t="s">
        <v>45</v>
      </c>
      <c r="C7" s="18"/>
      <c r="D7" s="18"/>
      <c r="E7" s="18"/>
      <c r="F7" s="18"/>
      <c r="G7" s="18"/>
      <c r="H7" s="18"/>
      <c r="I7" s="19"/>
      <c r="J7" s="48"/>
      <c r="L7" t="s">
        <v>190</v>
      </c>
    </row>
    <row r="8" spans="1:14" ht="15.75" thickBot="1" x14ac:dyDescent="0.3">
      <c r="A8" s="5"/>
      <c r="B8" s="51"/>
      <c r="C8" s="18"/>
      <c r="D8" s="18"/>
      <c r="E8" s="18"/>
      <c r="F8" s="18"/>
      <c r="G8" s="18"/>
      <c r="H8" s="18"/>
      <c r="I8" s="19"/>
      <c r="J8" s="48"/>
      <c r="L8" t="s">
        <v>191</v>
      </c>
    </row>
    <row r="9" spans="1:14" x14ac:dyDescent="0.25">
      <c r="A9" s="38"/>
      <c r="B9" s="51"/>
      <c r="C9" s="51"/>
      <c r="D9" s="51"/>
      <c r="E9" s="18"/>
      <c r="F9" s="18"/>
      <c r="G9" s="18"/>
      <c r="H9" s="18"/>
      <c r="I9" s="19"/>
      <c r="J9" s="48"/>
    </row>
    <row r="10" spans="1:14" x14ac:dyDescent="0.25">
      <c r="A10" s="28" t="s">
        <v>3</v>
      </c>
      <c r="B10" s="51" t="s">
        <v>618</v>
      </c>
      <c r="C10" s="51"/>
      <c r="D10" s="51"/>
      <c r="E10" s="18"/>
      <c r="F10" s="18"/>
      <c r="G10" s="18"/>
      <c r="H10" s="18"/>
      <c r="I10" s="19"/>
      <c r="J10" s="48"/>
      <c r="L10" t="s">
        <v>192</v>
      </c>
    </row>
    <row r="11" spans="1:14" ht="15.75" thickBot="1" x14ac:dyDescent="0.3">
      <c r="A11" s="9">
        <f>INDEX('Point Grid'!$C$8:$I$32,MATCH($A$1,'Point Grid'!$A$8:$A$32,0),MATCH(A10,'Point Grid'!$C$7:$I$7,0))</f>
        <v>0.25</v>
      </c>
      <c r="B11" s="51"/>
      <c r="C11" s="18"/>
      <c r="D11" s="18"/>
      <c r="E11" s="18"/>
      <c r="F11" s="18"/>
      <c r="G11" s="18"/>
      <c r="H11" s="18"/>
      <c r="I11" s="19"/>
      <c r="J11" s="48"/>
      <c r="L11" t="s">
        <v>193</v>
      </c>
    </row>
    <row r="12" spans="1:14" ht="15.75" thickBot="1" x14ac:dyDescent="0.3">
      <c r="A12" s="5"/>
      <c r="B12" s="51"/>
      <c r="C12" s="18"/>
      <c r="D12" s="18"/>
      <c r="E12" s="18"/>
      <c r="F12" s="18"/>
      <c r="G12" s="18"/>
      <c r="H12" s="18"/>
      <c r="I12" s="19"/>
      <c r="J12" s="48"/>
    </row>
    <row r="13" spans="1:14" x14ac:dyDescent="0.25">
      <c r="A13" s="38"/>
      <c r="B13" s="51"/>
      <c r="C13" s="18"/>
      <c r="D13" s="18"/>
      <c r="E13" s="18"/>
      <c r="F13" s="18"/>
      <c r="G13" s="18"/>
      <c r="H13" s="18"/>
      <c r="I13" s="19"/>
      <c r="J13" s="48"/>
      <c r="L13" t="s">
        <v>194</v>
      </c>
    </row>
    <row r="14" spans="1:14" x14ac:dyDescent="0.25">
      <c r="A14" s="28" t="s">
        <v>4</v>
      </c>
      <c r="B14" s="51" t="s">
        <v>620</v>
      </c>
      <c r="C14" s="18"/>
      <c r="D14" s="18"/>
      <c r="E14" s="18"/>
      <c r="F14" s="18"/>
      <c r="G14" s="18"/>
      <c r="H14" s="18"/>
      <c r="I14" s="19"/>
      <c r="J14" s="48"/>
      <c r="L14" t="s">
        <v>199</v>
      </c>
    </row>
    <row r="15" spans="1:14" ht="15.75" thickBot="1" x14ac:dyDescent="0.3">
      <c r="A15" s="9">
        <f>INDEX('Point Grid'!$C$8:$I$32,MATCH($A$1,'Point Grid'!$A$8:$A$32,0),MATCH(A14,'Point Grid'!$C$7:$I$7,0))</f>
        <v>0.5</v>
      </c>
      <c r="B15" s="18" t="s">
        <v>621</v>
      </c>
      <c r="C15" s="18"/>
      <c r="D15" s="18"/>
      <c r="E15" s="18"/>
      <c r="F15" s="18"/>
      <c r="G15" s="18"/>
      <c r="H15" s="18"/>
      <c r="I15" s="19"/>
      <c r="J15" s="48"/>
    </row>
    <row r="16" spans="1:14" ht="15.75" thickBot="1" x14ac:dyDescent="0.3">
      <c r="A16" s="5"/>
      <c r="B16" s="51"/>
      <c r="C16" s="18"/>
      <c r="D16" s="18"/>
      <c r="E16" s="18"/>
      <c r="F16" s="18"/>
      <c r="G16" s="18"/>
      <c r="H16" s="18"/>
      <c r="I16" s="19"/>
      <c r="J16" s="48"/>
      <c r="L16" t="s">
        <v>195</v>
      </c>
    </row>
    <row r="17" spans="1:12" x14ac:dyDescent="0.25">
      <c r="A17" s="38"/>
      <c r="B17" s="18"/>
      <c r="C17" s="18"/>
      <c r="D17" s="18"/>
      <c r="E17" s="18"/>
      <c r="F17" s="18"/>
      <c r="G17" s="18"/>
      <c r="H17" s="18"/>
      <c r="I17" s="19"/>
      <c r="J17" s="48"/>
      <c r="L17" t="s">
        <v>198</v>
      </c>
    </row>
    <row r="18" spans="1:12" x14ac:dyDescent="0.25">
      <c r="A18" s="28" t="s">
        <v>5</v>
      </c>
      <c r="B18" s="18" t="s">
        <v>626</v>
      </c>
      <c r="C18" s="18"/>
      <c r="D18" s="18"/>
      <c r="E18" s="18"/>
      <c r="F18" s="18"/>
      <c r="G18" s="18"/>
      <c r="H18" s="18"/>
      <c r="I18" s="19"/>
      <c r="J18" s="48"/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51"/>
      <c r="C19" s="18"/>
      <c r="D19" s="18"/>
      <c r="E19" s="18"/>
      <c r="F19" s="18"/>
      <c r="G19" s="18"/>
      <c r="H19" s="18"/>
      <c r="I19" s="19"/>
      <c r="J19" s="48"/>
      <c r="L19" t="s">
        <v>196</v>
      </c>
    </row>
    <row r="20" spans="1:12" ht="15.75" thickBot="1" x14ac:dyDescent="0.3">
      <c r="A20" s="5"/>
      <c r="B20" s="51"/>
      <c r="C20" s="18"/>
      <c r="D20" s="18"/>
      <c r="E20" s="18"/>
      <c r="F20" s="18"/>
      <c r="G20" s="18"/>
      <c r="H20" s="18"/>
      <c r="I20" s="19"/>
      <c r="J20" s="48"/>
      <c r="L20" t="s">
        <v>197</v>
      </c>
    </row>
    <row r="21" spans="1:12" ht="15.75" thickBot="1" x14ac:dyDescent="0.3">
      <c r="A21" s="25"/>
      <c r="B21" s="49"/>
      <c r="C21" s="49"/>
      <c r="D21" s="49"/>
      <c r="E21" s="49"/>
      <c r="F21" s="49"/>
      <c r="G21" s="49"/>
      <c r="H21" s="49"/>
      <c r="I21" s="50"/>
      <c r="J21" s="48"/>
    </row>
    <row r="22" spans="1:12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233" t="s">
        <v>3</v>
      </c>
      <c r="L22" t="s">
        <v>619</v>
      </c>
    </row>
    <row r="23" spans="1:12" x14ac:dyDescent="0.25">
      <c r="B23" s="48"/>
      <c r="C23" s="48"/>
      <c r="D23" s="48"/>
      <c r="E23" s="48"/>
      <c r="F23" s="48"/>
      <c r="G23" s="48"/>
      <c r="H23" s="48"/>
      <c r="I23" s="48"/>
      <c r="J23" s="48"/>
    </row>
    <row r="24" spans="1:12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233" t="s">
        <v>4</v>
      </c>
      <c r="L24" t="s">
        <v>622</v>
      </c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  <c r="L25" t="s">
        <v>623</v>
      </c>
    </row>
    <row r="26" spans="1:12" x14ac:dyDescent="0.25">
      <c r="B26" s="48"/>
      <c r="C26" s="48"/>
      <c r="D26" s="48"/>
      <c r="E26" s="48"/>
      <c r="F26" s="48"/>
      <c r="G26" s="48"/>
      <c r="H26" s="48"/>
      <c r="I26" s="48"/>
      <c r="J26" s="48"/>
      <c r="L26" t="s">
        <v>624</v>
      </c>
    </row>
    <row r="27" spans="1:12" x14ac:dyDescent="0.25">
      <c r="B27" s="48"/>
      <c r="C27" s="48"/>
      <c r="D27" s="48"/>
      <c r="E27" s="48"/>
      <c r="F27" s="48"/>
      <c r="G27" s="48"/>
      <c r="H27" s="48"/>
      <c r="I27" s="48"/>
      <c r="J27" s="48"/>
      <c r="L27" t="s">
        <v>625</v>
      </c>
    </row>
    <row r="28" spans="1:12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233" t="s">
        <v>5</v>
      </c>
      <c r="L29" s="101" t="s">
        <v>627</v>
      </c>
    </row>
    <row r="30" spans="1:12" x14ac:dyDescent="0.25">
      <c r="B30" s="48"/>
      <c r="C30" s="48"/>
      <c r="D30" s="48"/>
      <c r="E30" s="48"/>
      <c r="F30" s="48"/>
      <c r="G30" s="48"/>
      <c r="H30" s="48"/>
      <c r="I30" s="48"/>
      <c r="J30" s="48"/>
      <c r="L30" s="101" t="s">
        <v>628</v>
      </c>
    </row>
    <row r="31" spans="1:12" x14ac:dyDescent="0.25">
      <c r="B31" s="48"/>
      <c r="C31" s="48"/>
      <c r="D31" s="48"/>
      <c r="E31" s="48"/>
      <c r="F31" s="48"/>
      <c r="G31" s="48"/>
      <c r="H31" s="48"/>
      <c r="I31" s="48"/>
      <c r="J31" s="48"/>
      <c r="L31" s="101" t="s">
        <v>629</v>
      </c>
    </row>
    <row r="32" spans="1:12" x14ac:dyDescent="0.25">
      <c r="B32" s="48"/>
      <c r="C32" s="48"/>
      <c r="D32" s="48"/>
      <c r="E32" s="48"/>
      <c r="F32" s="48"/>
      <c r="G32" s="48"/>
      <c r="H32" s="48"/>
      <c r="I32" s="48"/>
      <c r="J32" s="48"/>
      <c r="L32" s="101"/>
    </row>
    <row r="33" spans="2:12" x14ac:dyDescent="0.25">
      <c r="B33" s="48"/>
      <c r="C33" s="48"/>
      <c r="D33" s="48"/>
      <c r="E33" s="48"/>
      <c r="F33" s="48"/>
      <c r="G33" s="48"/>
      <c r="H33" s="48"/>
      <c r="I33" s="48"/>
      <c r="J33" s="48"/>
      <c r="L33" s="101"/>
    </row>
    <row r="34" spans="2:12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2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2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2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2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2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2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2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2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2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2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2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2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2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</sheetData>
  <mergeCells count="1">
    <mergeCell ref="H1:I1"/>
  </mergeCells>
  <conditionalFormatting sqref="B1">
    <cfRule type="cellIs" dxfId="57" priority="1" operator="equal">
      <formula>"Incomplete"</formula>
    </cfRule>
    <cfRule type="cellIs" dxfId="56" priority="2" operator="equal">
      <formula>"Flag for Review"</formula>
    </cfRule>
    <cfRule type="cellIs" dxfId="5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XFD91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9.28515625" style="22" customWidth="1"/>
    <col min="10" max="10" width="9.140625" style="29"/>
    <col min="13" max="16384" width="9.140625" style="29"/>
  </cols>
  <sheetData>
    <row r="1" spans="1:16384" x14ac:dyDescent="0.25">
      <c r="A1" s="7">
        <v>9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362" t="s">
        <v>404</v>
      </c>
    </row>
    <row r="2" spans="1:16384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6384" x14ac:dyDescent="0.25">
      <c r="A3" s="8" t="s">
        <v>13</v>
      </c>
      <c r="B3" s="62"/>
      <c r="C3" s="62"/>
      <c r="D3" s="62"/>
      <c r="E3" s="62"/>
      <c r="F3" s="62"/>
      <c r="G3" s="62"/>
      <c r="H3" s="62"/>
      <c r="I3" s="79"/>
      <c r="J3" s="80"/>
      <c r="K3" s="233" t="s">
        <v>2</v>
      </c>
      <c r="L3" s="235" t="s">
        <v>200</v>
      </c>
    </row>
    <row r="4" spans="1:16384" x14ac:dyDescent="0.25">
      <c r="A4" s="9">
        <f>INDEX('Point Grid'!B:B,MATCH($A$1,'Point Grid'!A:A,0))</f>
        <v>2</v>
      </c>
      <c r="B4" s="62"/>
      <c r="C4" s="62"/>
      <c r="D4" s="62"/>
      <c r="E4" s="62"/>
      <c r="F4" s="62"/>
      <c r="G4" s="62"/>
      <c r="H4" s="62"/>
      <c r="I4" s="79"/>
      <c r="J4" s="80"/>
      <c r="L4" s="235" t="s">
        <v>202</v>
      </c>
    </row>
    <row r="5" spans="1:16384" x14ac:dyDescent="0.25">
      <c r="A5" s="23"/>
      <c r="B5" s="62"/>
      <c r="C5" s="62"/>
      <c r="D5" s="62"/>
      <c r="E5" s="62"/>
      <c r="F5" s="62"/>
      <c r="G5" s="62"/>
      <c r="H5" s="62"/>
      <c r="I5" s="79"/>
      <c r="J5" s="80"/>
      <c r="L5" s="235" t="s">
        <v>203</v>
      </c>
    </row>
    <row r="6" spans="1:16384" x14ac:dyDescent="0.25">
      <c r="A6" s="28" t="s">
        <v>2</v>
      </c>
      <c r="B6" s="62" t="s">
        <v>46</v>
      </c>
      <c r="C6" s="62"/>
      <c r="D6" s="62"/>
      <c r="E6" s="62"/>
      <c r="F6" s="62"/>
      <c r="G6" s="62"/>
      <c r="H6" s="62"/>
      <c r="I6" s="79"/>
      <c r="J6" s="80"/>
      <c r="L6" s="235" t="s">
        <v>201</v>
      </c>
    </row>
    <row r="7" spans="1:16384" ht="15.75" thickBot="1" x14ac:dyDescent="0.3">
      <c r="A7" s="9">
        <f>INDEX('Point Grid'!$C$8:$I$32,MATCH($A$1,'Point Grid'!$A$8:$A$32,0),MATCH(A6,'Point Grid'!$C$7:$I$7,0))</f>
        <v>0.5</v>
      </c>
      <c r="B7" s="62"/>
      <c r="C7" s="62"/>
      <c r="D7" s="62"/>
      <c r="E7" s="62"/>
      <c r="F7" s="62"/>
      <c r="G7" s="62"/>
      <c r="H7" s="62"/>
      <c r="I7" s="79"/>
      <c r="J7" s="80"/>
      <c r="L7" s="235" t="s">
        <v>204</v>
      </c>
    </row>
    <row r="8" spans="1:16384" ht="15.75" thickBot="1" x14ac:dyDescent="0.3">
      <c r="A8" s="5"/>
      <c r="B8" s="37"/>
      <c r="C8" s="37"/>
      <c r="D8" s="37"/>
      <c r="E8" s="62"/>
      <c r="F8" s="62"/>
      <c r="G8" s="62"/>
      <c r="H8" s="62"/>
      <c r="I8" s="79"/>
      <c r="J8" s="80"/>
    </row>
    <row r="9" spans="1:16384" x14ac:dyDescent="0.25">
      <c r="A9" s="16"/>
      <c r="B9" s="37"/>
      <c r="C9" s="37"/>
      <c r="D9" s="37"/>
      <c r="E9" s="62"/>
      <c r="F9" s="62"/>
      <c r="G9" s="62"/>
      <c r="H9" s="62"/>
      <c r="I9" s="79"/>
      <c r="J9" s="80"/>
      <c r="K9" s="233" t="s">
        <v>3</v>
      </c>
      <c r="L9" t="s">
        <v>631</v>
      </c>
    </row>
    <row r="10" spans="1:16384" x14ac:dyDescent="0.25">
      <c r="A10" s="28" t="s">
        <v>3</v>
      </c>
      <c r="B10" s="37" t="s">
        <v>630</v>
      </c>
      <c r="C10" s="62"/>
      <c r="D10" s="62"/>
      <c r="E10" s="62"/>
      <c r="F10" s="62"/>
      <c r="G10" s="62"/>
      <c r="H10" s="62"/>
      <c r="I10" s="79"/>
      <c r="J10" s="80"/>
      <c r="L10" s="1" t="s">
        <v>632</v>
      </c>
    </row>
    <row r="11" spans="1:16384" ht="15.75" thickBot="1" x14ac:dyDescent="0.3">
      <c r="A11" s="9">
        <f>INDEX('Point Grid'!$C$8:$I$32,MATCH($A$1,'Point Grid'!$A$8:$A$32,0),MATCH(A10,'Point Grid'!$C$7:$I$7,0))</f>
        <v>0.5</v>
      </c>
      <c r="B11" s="37"/>
      <c r="C11" s="62"/>
      <c r="D11" s="62"/>
      <c r="E11" s="62"/>
      <c r="F11" s="62"/>
      <c r="G11" s="62"/>
      <c r="H11" s="62"/>
      <c r="I11" s="79"/>
      <c r="J11" s="80"/>
      <c r="L11" t="s">
        <v>633</v>
      </c>
    </row>
    <row r="12" spans="1:16384" ht="15.75" thickBot="1" x14ac:dyDescent="0.3">
      <c r="A12" s="5"/>
      <c r="B12" s="37"/>
      <c r="C12" s="62"/>
      <c r="D12" s="62"/>
      <c r="E12" s="62"/>
      <c r="F12" s="62"/>
      <c r="G12" s="62"/>
      <c r="H12" s="62"/>
      <c r="I12" s="79"/>
      <c r="J12" s="80"/>
      <c r="L12" s="101" t="s">
        <v>634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2"/>
      <c r="XEZ12" s="22"/>
      <c r="XFA12" s="22"/>
      <c r="XFB12" s="22"/>
      <c r="XFC12" s="22"/>
      <c r="XFD12" s="22"/>
    </row>
    <row r="13" spans="1:16384" x14ac:dyDescent="0.25">
      <c r="A13" s="30"/>
      <c r="B13" s="62"/>
      <c r="C13" s="62"/>
      <c r="D13" s="62"/>
      <c r="E13" s="62"/>
      <c r="F13" s="62"/>
      <c r="G13" s="62"/>
      <c r="H13" s="62"/>
      <c r="I13" s="79"/>
      <c r="J13" s="80"/>
      <c r="L13" s="101" t="s">
        <v>635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2"/>
      <c r="XEU13" s="22"/>
      <c r="XEV13" s="22"/>
      <c r="XEW13" s="22"/>
      <c r="XEX13" s="22"/>
      <c r="XEY13" s="22"/>
      <c r="XEZ13" s="22"/>
      <c r="XFA13" s="22"/>
      <c r="XFB13" s="22"/>
      <c r="XFC13" s="22"/>
      <c r="XFD13" s="22"/>
    </row>
    <row r="14" spans="1:16384" s="22" customFormat="1" x14ac:dyDescent="0.25">
      <c r="A14" s="28" t="s">
        <v>4</v>
      </c>
      <c r="B14" s="51" t="s">
        <v>641</v>
      </c>
      <c r="C14" s="18"/>
      <c r="D14" s="18"/>
      <c r="E14" s="18"/>
      <c r="F14" s="18"/>
      <c r="G14" s="18"/>
      <c r="H14" s="18"/>
      <c r="I14" s="19"/>
      <c r="J14" s="48"/>
      <c r="K14"/>
      <c r="L14" s="1" t="s">
        <v>636</v>
      </c>
    </row>
    <row r="15" spans="1:16384" s="22" customFormat="1" ht="15.75" thickBot="1" x14ac:dyDescent="0.3">
      <c r="A15" s="9">
        <f>INDEX('Point Grid'!$C$8:$I$32,MATCH($A$1,'Point Grid'!$A$8:$A$32,0),MATCH(A14,'Point Grid'!$C$7:$I$7,0))</f>
        <v>0.5</v>
      </c>
      <c r="B15" s="18"/>
      <c r="C15" s="18"/>
      <c r="D15" s="18"/>
      <c r="E15" s="18"/>
      <c r="F15" s="18"/>
      <c r="G15" s="18"/>
      <c r="H15" s="18"/>
      <c r="I15" s="19"/>
      <c r="J15" s="48"/>
      <c r="K15"/>
      <c r="L15" s="101" t="s">
        <v>637</v>
      </c>
    </row>
    <row r="16" spans="1:16384" s="22" customFormat="1" ht="15.75" thickBot="1" x14ac:dyDescent="0.3">
      <c r="A16" s="5"/>
      <c r="B16" s="51"/>
      <c r="C16" s="18"/>
      <c r="D16" s="18"/>
      <c r="E16" s="18"/>
      <c r="F16" s="18"/>
      <c r="G16" s="18"/>
      <c r="H16" s="18"/>
      <c r="I16" s="19"/>
      <c r="J16" s="48"/>
      <c r="K16"/>
      <c r="L16" s="101" t="s">
        <v>638</v>
      </c>
    </row>
    <row r="17" spans="1:16384" s="22" customFormat="1" x14ac:dyDescent="0.25">
      <c r="A17" s="38"/>
      <c r="B17" s="18"/>
      <c r="C17" s="18"/>
      <c r="D17" s="18"/>
      <c r="E17" s="18"/>
      <c r="F17" s="18"/>
      <c r="G17" s="18"/>
      <c r="H17" s="18"/>
      <c r="I17" s="19"/>
      <c r="J17" s="48"/>
      <c r="K17"/>
      <c r="L17" s="101" t="s">
        <v>639</v>
      </c>
    </row>
    <row r="18" spans="1:16384" s="22" customFormat="1" x14ac:dyDescent="0.25">
      <c r="A18" s="28" t="s">
        <v>5</v>
      </c>
      <c r="B18" s="18" t="s">
        <v>644</v>
      </c>
      <c r="C18" s="18"/>
      <c r="D18" s="18"/>
      <c r="E18" s="18"/>
      <c r="F18" s="18"/>
      <c r="G18" s="18"/>
      <c r="H18" s="18"/>
      <c r="I18" s="19"/>
      <c r="J18" s="48"/>
      <c r="K18"/>
      <c r="L18" s="101" t="s">
        <v>640</v>
      </c>
    </row>
    <row r="19" spans="1:16384" s="22" customFormat="1" ht="15.75" thickBot="1" x14ac:dyDescent="0.3">
      <c r="A19" s="9">
        <f>INDEX('Point Grid'!$C$8:$I$32,MATCH($A$1,'Point Grid'!$A$8:$A$32,0),MATCH(A18,'Point Grid'!$C$7:$I$7,0))</f>
        <v>0.5</v>
      </c>
      <c r="B19" s="51"/>
      <c r="C19" s="18"/>
      <c r="D19" s="18"/>
      <c r="E19" s="18"/>
      <c r="F19" s="18"/>
      <c r="G19" s="18"/>
      <c r="H19" s="18"/>
      <c r="I19" s="19"/>
      <c r="J19" s="48"/>
    </row>
    <row r="20" spans="1:16384" s="22" customFormat="1" ht="15.75" thickBot="1" x14ac:dyDescent="0.3">
      <c r="A20" s="5"/>
      <c r="B20" s="51"/>
      <c r="C20" s="18"/>
      <c r="D20" s="18"/>
      <c r="E20" s="18"/>
      <c r="F20" s="18"/>
      <c r="G20" s="18"/>
      <c r="H20" s="18"/>
      <c r="I20" s="19"/>
      <c r="J20" s="48"/>
      <c r="K20" s="233" t="s">
        <v>4</v>
      </c>
      <c r="L20" s="101" t="s">
        <v>643</v>
      </c>
    </row>
    <row r="21" spans="1:16384" s="22" customFormat="1" ht="15.75" thickBot="1" x14ac:dyDescent="0.3">
      <c r="A21" s="25"/>
      <c r="B21" s="49"/>
      <c r="C21" s="49"/>
      <c r="D21" s="49"/>
      <c r="E21" s="49"/>
      <c r="F21" s="49"/>
      <c r="G21" s="49"/>
      <c r="H21" s="49"/>
      <c r="I21" s="50"/>
      <c r="J21" s="48"/>
      <c r="K21"/>
      <c r="L21" s="101" t="s">
        <v>642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  <c r="AML21" s="29"/>
      <c r="AMM21" s="29"/>
      <c r="AMN21" s="29"/>
      <c r="AMO21" s="29"/>
      <c r="AMP21" s="29"/>
      <c r="AMQ21" s="29"/>
      <c r="AMR21" s="29"/>
      <c r="AMS21" s="29"/>
      <c r="AMT21" s="29"/>
      <c r="AMU21" s="29"/>
      <c r="AMV21" s="29"/>
      <c r="AMW21" s="29"/>
      <c r="AMX21" s="29"/>
      <c r="AMY21" s="29"/>
      <c r="AMZ21" s="29"/>
      <c r="ANA21" s="29"/>
      <c r="ANB21" s="29"/>
      <c r="ANC21" s="29"/>
      <c r="AND21" s="29"/>
      <c r="ANE21" s="29"/>
      <c r="ANF21" s="29"/>
      <c r="ANG21" s="29"/>
      <c r="ANH21" s="29"/>
      <c r="ANI21" s="29"/>
      <c r="ANJ21" s="29"/>
      <c r="ANK21" s="29"/>
      <c r="ANL21" s="29"/>
      <c r="ANM21" s="29"/>
      <c r="ANN21" s="29"/>
      <c r="ANO21" s="29"/>
      <c r="ANP21" s="29"/>
      <c r="ANQ21" s="29"/>
      <c r="ANR21" s="29"/>
      <c r="ANS21" s="29"/>
      <c r="ANT21" s="29"/>
      <c r="ANU21" s="29"/>
      <c r="ANV21" s="29"/>
      <c r="ANW21" s="29"/>
      <c r="ANX21" s="29"/>
      <c r="ANY21" s="29"/>
      <c r="ANZ21" s="29"/>
      <c r="AOA21" s="29"/>
      <c r="AOB21" s="29"/>
      <c r="AOC21" s="29"/>
      <c r="AOD21" s="29"/>
      <c r="AOE21" s="29"/>
      <c r="AOF21" s="29"/>
      <c r="AOG21" s="29"/>
      <c r="AOH21" s="29"/>
      <c r="AOI21" s="29"/>
      <c r="AOJ21" s="29"/>
      <c r="AOK21" s="29"/>
      <c r="AOL21" s="29"/>
      <c r="AOM21" s="29"/>
      <c r="AON21" s="29"/>
      <c r="AOO21" s="29"/>
      <c r="AOP21" s="29"/>
      <c r="AOQ21" s="29"/>
      <c r="AOR21" s="29"/>
      <c r="AOS21" s="29"/>
      <c r="AOT21" s="29"/>
      <c r="AOU21" s="29"/>
      <c r="AOV21" s="29"/>
      <c r="AOW21" s="29"/>
      <c r="AOX21" s="29"/>
      <c r="AOY21" s="29"/>
      <c r="AOZ21" s="29"/>
      <c r="APA21" s="29"/>
      <c r="APB21" s="29"/>
      <c r="APC21" s="29"/>
      <c r="APD21" s="29"/>
      <c r="APE21" s="29"/>
      <c r="APF21" s="29"/>
      <c r="APG21" s="29"/>
      <c r="APH21" s="29"/>
      <c r="API21" s="29"/>
      <c r="APJ21" s="29"/>
      <c r="APK21" s="29"/>
      <c r="APL21" s="29"/>
      <c r="APM21" s="29"/>
      <c r="APN21" s="29"/>
      <c r="APO21" s="29"/>
      <c r="APP21" s="29"/>
      <c r="APQ21" s="29"/>
      <c r="APR21" s="29"/>
      <c r="APS21" s="29"/>
      <c r="APT21" s="29"/>
      <c r="APU21" s="29"/>
      <c r="APV21" s="29"/>
      <c r="APW21" s="29"/>
      <c r="APX21" s="29"/>
      <c r="APY21" s="29"/>
      <c r="APZ21" s="29"/>
      <c r="AQA21" s="29"/>
      <c r="AQB21" s="29"/>
      <c r="AQC21" s="29"/>
      <c r="AQD21" s="29"/>
      <c r="AQE21" s="29"/>
      <c r="AQF21" s="29"/>
      <c r="AQG21" s="29"/>
      <c r="AQH21" s="29"/>
      <c r="AQI21" s="29"/>
      <c r="AQJ21" s="29"/>
      <c r="AQK21" s="29"/>
      <c r="AQL21" s="29"/>
      <c r="AQM21" s="29"/>
      <c r="AQN21" s="29"/>
      <c r="AQO21" s="29"/>
      <c r="AQP21" s="29"/>
      <c r="AQQ21" s="29"/>
      <c r="AQR21" s="29"/>
      <c r="AQS21" s="29"/>
      <c r="AQT21" s="29"/>
      <c r="AQU21" s="29"/>
      <c r="AQV21" s="29"/>
      <c r="AQW21" s="29"/>
      <c r="AQX21" s="29"/>
      <c r="AQY21" s="29"/>
      <c r="AQZ21" s="29"/>
      <c r="ARA21" s="29"/>
      <c r="ARB21" s="29"/>
      <c r="ARC21" s="29"/>
      <c r="ARD21" s="29"/>
      <c r="ARE21" s="29"/>
      <c r="ARF21" s="29"/>
      <c r="ARG21" s="29"/>
      <c r="ARH21" s="29"/>
      <c r="ARI21" s="29"/>
      <c r="ARJ21" s="29"/>
      <c r="ARK21" s="29"/>
      <c r="ARL21" s="29"/>
      <c r="ARM21" s="29"/>
      <c r="ARN21" s="29"/>
      <c r="ARO21" s="29"/>
      <c r="ARP21" s="29"/>
      <c r="ARQ21" s="29"/>
      <c r="ARR21" s="29"/>
      <c r="ARS21" s="29"/>
      <c r="ART21" s="29"/>
      <c r="ARU21" s="29"/>
      <c r="ARV21" s="29"/>
      <c r="ARW21" s="29"/>
      <c r="ARX21" s="29"/>
      <c r="ARY21" s="29"/>
      <c r="ARZ21" s="29"/>
      <c r="ASA21" s="29"/>
      <c r="ASB21" s="29"/>
      <c r="ASC21" s="29"/>
      <c r="ASD21" s="29"/>
      <c r="ASE21" s="29"/>
      <c r="ASF21" s="29"/>
      <c r="ASG21" s="29"/>
      <c r="ASH21" s="29"/>
      <c r="ASI21" s="29"/>
      <c r="ASJ21" s="29"/>
      <c r="ASK21" s="29"/>
      <c r="ASL21" s="29"/>
      <c r="ASM21" s="29"/>
      <c r="ASN21" s="29"/>
      <c r="ASO21" s="29"/>
      <c r="ASP21" s="29"/>
      <c r="ASQ21" s="29"/>
      <c r="ASR21" s="29"/>
      <c r="ASS21" s="29"/>
      <c r="AST21" s="29"/>
      <c r="ASU21" s="29"/>
      <c r="ASV21" s="29"/>
      <c r="ASW21" s="29"/>
      <c r="ASX21" s="29"/>
      <c r="ASY21" s="29"/>
      <c r="ASZ21" s="29"/>
      <c r="ATA21" s="29"/>
      <c r="ATB21" s="29"/>
      <c r="ATC21" s="29"/>
      <c r="ATD21" s="29"/>
      <c r="ATE21" s="29"/>
      <c r="ATF21" s="29"/>
      <c r="ATG21" s="29"/>
      <c r="ATH21" s="29"/>
      <c r="ATI21" s="29"/>
      <c r="ATJ21" s="29"/>
      <c r="ATK21" s="29"/>
      <c r="ATL21" s="29"/>
      <c r="ATM21" s="29"/>
      <c r="ATN21" s="29"/>
      <c r="ATO21" s="29"/>
      <c r="ATP21" s="29"/>
      <c r="ATQ21" s="29"/>
      <c r="ATR21" s="29"/>
      <c r="ATS21" s="29"/>
      <c r="ATT21" s="29"/>
      <c r="ATU21" s="29"/>
      <c r="ATV21" s="29"/>
      <c r="ATW21" s="29"/>
      <c r="ATX21" s="29"/>
      <c r="ATY21" s="29"/>
      <c r="ATZ21" s="29"/>
      <c r="AUA21" s="29"/>
      <c r="AUB21" s="29"/>
      <c r="AUC21" s="29"/>
      <c r="AUD21" s="29"/>
      <c r="AUE21" s="29"/>
      <c r="AUF21" s="29"/>
      <c r="AUG21" s="29"/>
      <c r="AUH21" s="29"/>
      <c r="AUI21" s="29"/>
      <c r="AUJ21" s="29"/>
      <c r="AUK21" s="29"/>
      <c r="AUL21" s="29"/>
      <c r="AUM21" s="29"/>
      <c r="AUN21" s="29"/>
      <c r="AUO21" s="29"/>
      <c r="AUP21" s="29"/>
      <c r="AUQ21" s="29"/>
      <c r="AUR21" s="29"/>
      <c r="AUS21" s="29"/>
      <c r="AUT21" s="29"/>
      <c r="AUU21" s="29"/>
      <c r="AUV21" s="29"/>
      <c r="AUW21" s="29"/>
      <c r="AUX21" s="29"/>
      <c r="AUY21" s="29"/>
      <c r="AUZ21" s="29"/>
      <c r="AVA21" s="29"/>
      <c r="AVB21" s="29"/>
      <c r="AVC21" s="29"/>
      <c r="AVD21" s="29"/>
      <c r="AVE21" s="29"/>
      <c r="AVF21" s="29"/>
      <c r="AVG21" s="29"/>
      <c r="AVH21" s="29"/>
      <c r="AVI21" s="29"/>
      <c r="AVJ21" s="29"/>
      <c r="AVK21" s="29"/>
      <c r="AVL21" s="29"/>
      <c r="AVM21" s="29"/>
      <c r="AVN21" s="29"/>
      <c r="AVO21" s="29"/>
      <c r="AVP21" s="29"/>
      <c r="AVQ21" s="29"/>
      <c r="AVR21" s="29"/>
      <c r="AVS21" s="29"/>
      <c r="AVT21" s="29"/>
      <c r="AVU21" s="29"/>
      <c r="AVV21" s="29"/>
      <c r="AVW21" s="29"/>
      <c r="AVX21" s="29"/>
      <c r="AVY21" s="29"/>
      <c r="AVZ21" s="29"/>
      <c r="AWA21" s="29"/>
      <c r="AWB21" s="29"/>
      <c r="AWC21" s="29"/>
      <c r="AWD21" s="29"/>
      <c r="AWE21" s="29"/>
      <c r="AWF21" s="29"/>
      <c r="AWG21" s="29"/>
      <c r="AWH21" s="29"/>
      <c r="AWI21" s="29"/>
      <c r="AWJ21" s="29"/>
      <c r="AWK21" s="29"/>
      <c r="AWL21" s="29"/>
      <c r="AWM21" s="29"/>
      <c r="AWN21" s="29"/>
      <c r="AWO21" s="29"/>
      <c r="AWP21" s="29"/>
      <c r="AWQ21" s="29"/>
      <c r="AWR21" s="29"/>
      <c r="AWS21" s="29"/>
      <c r="AWT21" s="29"/>
      <c r="AWU21" s="29"/>
      <c r="AWV21" s="29"/>
      <c r="AWW21" s="29"/>
      <c r="AWX21" s="29"/>
      <c r="AWY21" s="29"/>
      <c r="AWZ21" s="29"/>
      <c r="AXA21" s="29"/>
      <c r="AXB21" s="29"/>
      <c r="AXC21" s="29"/>
      <c r="AXD21" s="29"/>
      <c r="AXE21" s="29"/>
      <c r="AXF21" s="29"/>
      <c r="AXG21" s="29"/>
      <c r="AXH21" s="29"/>
      <c r="AXI21" s="29"/>
      <c r="AXJ21" s="29"/>
      <c r="AXK21" s="29"/>
      <c r="AXL21" s="29"/>
      <c r="AXM21" s="29"/>
      <c r="AXN21" s="29"/>
      <c r="AXO21" s="29"/>
      <c r="AXP21" s="29"/>
      <c r="AXQ21" s="29"/>
      <c r="AXR21" s="29"/>
      <c r="AXS21" s="29"/>
      <c r="AXT21" s="29"/>
      <c r="AXU21" s="29"/>
      <c r="AXV21" s="29"/>
      <c r="AXW21" s="29"/>
      <c r="AXX21" s="29"/>
      <c r="AXY21" s="29"/>
      <c r="AXZ21" s="29"/>
      <c r="AYA21" s="29"/>
      <c r="AYB21" s="29"/>
      <c r="AYC21" s="29"/>
      <c r="AYD21" s="29"/>
      <c r="AYE21" s="29"/>
      <c r="AYF21" s="29"/>
      <c r="AYG21" s="29"/>
      <c r="AYH21" s="29"/>
      <c r="AYI21" s="29"/>
      <c r="AYJ21" s="29"/>
      <c r="AYK21" s="29"/>
      <c r="AYL21" s="29"/>
      <c r="AYM21" s="29"/>
      <c r="AYN21" s="29"/>
      <c r="AYO21" s="29"/>
      <c r="AYP21" s="29"/>
      <c r="AYQ21" s="29"/>
      <c r="AYR21" s="29"/>
      <c r="AYS21" s="29"/>
      <c r="AYT21" s="29"/>
      <c r="AYU21" s="29"/>
      <c r="AYV21" s="29"/>
      <c r="AYW21" s="29"/>
      <c r="AYX21" s="29"/>
      <c r="AYY21" s="29"/>
      <c r="AYZ21" s="29"/>
      <c r="AZA21" s="29"/>
      <c r="AZB21" s="29"/>
      <c r="AZC21" s="29"/>
      <c r="AZD21" s="29"/>
      <c r="AZE21" s="29"/>
      <c r="AZF21" s="29"/>
      <c r="AZG21" s="29"/>
      <c r="AZH21" s="29"/>
      <c r="AZI21" s="29"/>
      <c r="AZJ21" s="29"/>
      <c r="AZK21" s="29"/>
      <c r="AZL21" s="29"/>
      <c r="AZM21" s="29"/>
      <c r="AZN21" s="29"/>
      <c r="AZO21" s="29"/>
      <c r="AZP21" s="29"/>
      <c r="AZQ21" s="29"/>
      <c r="AZR21" s="29"/>
      <c r="AZS21" s="29"/>
      <c r="AZT21" s="29"/>
      <c r="AZU21" s="29"/>
      <c r="AZV21" s="29"/>
      <c r="AZW21" s="29"/>
      <c r="AZX21" s="29"/>
      <c r="AZY21" s="29"/>
      <c r="AZZ21" s="29"/>
      <c r="BAA21" s="29"/>
      <c r="BAB21" s="29"/>
      <c r="BAC21" s="29"/>
      <c r="BAD21" s="29"/>
      <c r="BAE21" s="29"/>
      <c r="BAF21" s="29"/>
      <c r="BAG21" s="29"/>
      <c r="BAH21" s="29"/>
      <c r="BAI21" s="29"/>
      <c r="BAJ21" s="29"/>
      <c r="BAK21" s="29"/>
      <c r="BAL21" s="29"/>
      <c r="BAM21" s="29"/>
      <c r="BAN21" s="29"/>
      <c r="BAO21" s="29"/>
      <c r="BAP21" s="29"/>
      <c r="BAQ21" s="29"/>
      <c r="BAR21" s="29"/>
      <c r="BAS21" s="29"/>
      <c r="BAT21" s="29"/>
      <c r="BAU21" s="29"/>
      <c r="BAV21" s="29"/>
      <c r="BAW21" s="29"/>
      <c r="BAX21" s="29"/>
      <c r="BAY21" s="29"/>
      <c r="BAZ21" s="29"/>
      <c r="BBA21" s="29"/>
      <c r="BBB21" s="29"/>
      <c r="BBC21" s="29"/>
      <c r="BBD21" s="29"/>
      <c r="BBE21" s="29"/>
      <c r="BBF21" s="29"/>
      <c r="BBG21" s="29"/>
      <c r="BBH21" s="29"/>
      <c r="BBI21" s="29"/>
      <c r="BBJ21" s="29"/>
      <c r="BBK21" s="29"/>
      <c r="BBL21" s="29"/>
      <c r="BBM21" s="29"/>
      <c r="BBN21" s="29"/>
      <c r="BBO21" s="29"/>
      <c r="BBP21" s="29"/>
      <c r="BBQ21" s="29"/>
      <c r="BBR21" s="29"/>
      <c r="BBS21" s="29"/>
      <c r="BBT21" s="29"/>
      <c r="BBU21" s="29"/>
      <c r="BBV21" s="29"/>
      <c r="BBW21" s="29"/>
      <c r="BBX21" s="29"/>
      <c r="BBY21" s="29"/>
      <c r="BBZ21" s="29"/>
      <c r="BCA21" s="29"/>
      <c r="BCB21" s="29"/>
      <c r="BCC21" s="29"/>
      <c r="BCD21" s="29"/>
      <c r="BCE21" s="29"/>
      <c r="BCF21" s="29"/>
      <c r="BCG21" s="29"/>
      <c r="BCH21" s="29"/>
      <c r="BCI21" s="29"/>
      <c r="BCJ21" s="29"/>
      <c r="BCK21" s="29"/>
      <c r="BCL21" s="29"/>
      <c r="BCM21" s="29"/>
      <c r="BCN21" s="29"/>
      <c r="BCO21" s="29"/>
      <c r="BCP21" s="29"/>
      <c r="BCQ21" s="29"/>
      <c r="BCR21" s="29"/>
      <c r="BCS21" s="29"/>
      <c r="BCT21" s="29"/>
      <c r="BCU21" s="29"/>
      <c r="BCV21" s="29"/>
      <c r="BCW21" s="29"/>
      <c r="BCX21" s="29"/>
      <c r="BCY21" s="29"/>
      <c r="BCZ21" s="29"/>
      <c r="BDA21" s="29"/>
      <c r="BDB21" s="29"/>
      <c r="BDC21" s="29"/>
      <c r="BDD21" s="29"/>
      <c r="BDE21" s="29"/>
      <c r="BDF21" s="29"/>
      <c r="BDG21" s="29"/>
      <c r="BDH21" s="29"/>
      <c r="BDI21" s="29"/>
      <c r="BDJ21" s="29"/>
      <c r="BDK21" s="29"/>
      <c r="BDL21" s="29"/>
      <c r="BDM21" s="29"/>
      <c r="BDN21" s="29"/>
      <c r="BDO21" s="29"/>
      <c r="BDP21" s="29"/>
      <c r="BDQ21" s="29"/>
      <c r="BDR21" s="29"/>
      <c r="BDS21" s="29"/>
      <c r="BDT21" s="29"/>
      <c r="BDU21" s="29"/>
      <c r="BDV21" s="29"/>
      <c r="BDW21" s="29"/>
      <c r="BDX21" s="29"/>
      <c r="BDY21" s="29"/>
      <c r="BDZ21" s="29"/>
      <c r="BEA21" s="29"/>
      <c r="BEB21" s="29"/>
      <c r="BEC21" s="29"/>
      <c r="BED21" s="29"/>
      <c r="BEE21" s="29"/>
      <c r="BEF21" s="29"/>
      <c r="BEG21" s="29"/>
      <c r="BEH21" s="29"/>
      <c r="BEI21" s="29"/>
      <c r="BEJ21" s="29"/>
      <c r="BEK21" s="29"/>
      <c r="BEL21" s="29"/>
      <c r="BEM21" s="29"/>
      <c r="BEN21" s="29"/>
      <c r="BEO21" s="29"/>
      <c r="BEP21" s="29"/>
      <c r="BEQ21" s="29"/>
      <c r="BER21" s="29"/>
      <c r="BES21" s="29"/>
      <c r="BET21" s="29"/>
      <c r="BEU21" s="29"/>
      <c r="BEV21" s="29"/>
      <c r="BEW21" s="29"/>
      <c r="BEX21" s="29"/>
      <c r="BEY21" s="29"/>
      <c r="BEZ21" s="29"/>
      <c r="BFA21" s="29"/>
      <c r="BFB21" s="29"/>
      <c r="BFC21" s="29"/>
      <c r="BFD21" s="29"/>
      <c r="BFE21" s="29"/>
      <c r="BFF21" s="29"/>
      <c r="BFG21" s="29"/>
      <c r="BFH21" s="29"/>
      <c r="BFI21" s="29"/>
      <c r="BFJ21" s="29"/>
      <c r="BFK21" s="29"/>
      <c r="BFL21" s="29"/>
      <c r="BFM21" s="29"/>
      <c r="BFN21" s="29"/>
      <c r="BFO21" s="29"/>
      <c r="BFP21" s="29"/>
      <c r="BFQ21" s="29"/>
      <c r="BFR21" s="29"/>
      <c r="BFS21" s="29"/>
      <c r="BFT21" s="29"/>
      <c r="BFU21" s="29"/>
      <c r="BFV21" s="29"/>
      <c r="BFW21" s="29"/>
      <c r="BFX21" s="29"/>
      <c r="BFY21" s="29"/>
      <c r="BFZ21" s="29"/>
      <c r="BGA21" s="29"/>
      <c r="BGB21" s="29"/>
      <c r="BGC21" s="29"/>
      <c r="BGD21" s="29"/>
      <c r="BGE21" s="29"/>
      <c r="BGF21" s="29"/>
      <c r="BGG21" s="29"/>
      <c r="BGH21" s="29"/>
      <c r="BGI21" s="29"/>
      <c r="BGJ21" s="29"/>
      <c r="BGK21" s="29"/>
      <c r="BGL21" s="29"/>
      <c r="BGM21" s="29"/>
      <c r="BGN21" s="29"/>
      <c r="BGO21" s="29"/>
      <c r="BGP21" s="29"/>
      <c r="BGQ21" s="29"/>
      <c r="BGR21" s="29"/>
      <c r="BGS21" s="29"/>
      <c r="BGT21" s="29"/>
      <c r="BGU21" s="29"/>
      <c r="BGV21" s="29"/>
      <c r="BGW21" s="29"/>
      <c r="BGX21" s="29"/>
      <c r="BGY21" s="29"/>
      <c r="BGZ21" s="29"/>
      <c r="BHA21" s="29"/>
      <c r="BHB21" s="29"/>
      <c r="BHC21" s="29"/>
      <c r="BHD21" s="29"/>
      <c r="BHE21" s="29"/>
      <c r="BHF21" s="29"/>
      <c r="BHG21" s="29"/>
      <c r="BHH21" s="29"/>
      <c r="BHI21" s="29"/>
      <c r="BHJ21" s="29"/>
      <c r="BHK21" s="29"/>
      <c r="BHL21" s="29"/>
      <c r="BHM21" s="29"/>
      <c r="BHN21" s="29"/>
      <c r="BHO21" s="29"/>
      <c r="BHP21" s="29"/>
      <c r="BHQ21" s="29"/>
      <c r="BHR21" s="29"/>
      <c r="BHS21" s="29"/>
      <c r="BHT21" s="29"/>
      <c r="BHU21" s="29"/>
      <c r="BHV21" s="29"/>
      <c r="BHW21" s="29"/>
      <c r="BHX21" s="29"/>
      <c r="BHY21" s="29"/>
      <c r="BHZ21" s="29"/>
      <c r="BIA21" s="29"/>
      <c r="BIB21" s="29"/>
      <c r="BIC21" s="29"/>
      <c r="BID21" s="29"/>
      <c r="BIE21" s="29"/>
      <c r="BIF21" s="29"/>
      <c r="BIG21" s="29"/>
      <c r="BIH21" s="29"/>
      <c r="BII21" s="29"/>
      <c r="BIJ21" s="29"/>
      <c r="BIK21" s="29"/>
      <c r="BIL21" s="29"/>
      <c r="BIM21" s="29"/>
      <c r="BIN21" s="29"/>
      <c r="BIO21" s="29"/>
      <c r="BIP21" s="29"/>
      <c r="BIQ21" s="29"/>
      <c r="BIR21" s="29"/>
      <c r="BIS21" s="29"/>
      <c r="BIT21" s="29"/>
      <c r="BIU21" s="29"/>
      <c r="BIV21" s="29"/>
      <c r="BIW21" s="29"/>
      <c r="BIX21" s="29"/>
      <c r="BIY21" s="29"/>
      <c r="BIZ21" s="29"/>
      <c r="BJA21" s="29"/>
      <c r="BJB21" s="29"/>
      <c r="BJC21" s="29"/>
      <c r="BJD21" s="29"/>
      <c r="BJE21" s="29"/>
      <c r="BJF21" s="29"/>
      <c r="BJG21" s="29"/>
      <c r="BJH21" s="29"/>
      <c r="BJI21" s="29"/>
      <c r="BJJ21" s="29"/>
      <c r="BJK21" s="29"/>
      <c r="BJL21" s="29"/>
      <c r="BJM21" s="29"/>
      <c r="BJN21" s="29"/>
      <c r="BJO21" s="29"/>
      <c r="BJP21" s="29"/>
      <c r="BJQ21" s="29"/>
      <c r="BJR21" s="29"/>
      <c r="BJS21" s="29"/>
      <c r="BJT21" s="29"/>
      <c r="BJU21" s="29"/>
      <c r="BJV21" s="29"/>
      <c r="BJW21" s="29"/>
      <c r="BJX21" s="29"/>
      <c r="BJY21" s="29"/>
      <c r="BJZ21" s="29"/>
      <c r="BKA21" s="29"/>
      <c r="BKB21" s="29"/>
      <c r="BKC21" s="29"/>
      <c r="BKD21" s="29"/>
      <c r="BKE21" s="29"/>
      <c r="BKF21" s="29"/>
      <c r="BKG21" s="29"/>
      <c r="BKH21" s="29"/>
      <c r="BKI21" s="29"/>
      <c r="BKJ21" s="29"/>
      <c r="BKK21" s="29"/>
      <c r="BKL21" s="29"/>
      <c r="BKM21" s="29"/>
      <c r="BKN21" s="29"/>
      <c r="BKO21" s="29"/>
      <c r="BKP21" s="29"/>
      <c r="BKQ21" s="29"/>
      <c r="BKR21" s="29"/>
      <c r="BKS21" s="29"/>
      <c r="BKT21" s="29"/>
      <c r="BKU21" s="29"/>
      <c r="BKV21" s="29"/>
      <c r="BKW21" s="29"/>
      <c r="BKX21" s="29"/>
      <c r="BKY21" s="29"/>
      <c r="BKZ21" s="29"/>
      <c r="BLA21" s="29"/>
      <c r="BLB21" s="29"/>
      <c r="BLC21" s="29"/>
      <c r="BLD21" s="29"/>
      <c r="BLE21" s="29"/>
      <c r="BLF21" s="29"/>
      <c r="BLG21" s="29"/>
      <c r="BLH21" s="29"/>
      <c r="BLI21" s="29"/>
      <c r="BLJ21" s="29"/>
      <c r="BLK21" s="29"/>
      <c r="BLL21" s="29"/>
      <c r="BLM21" s="29"/>
      <c r="BLN21" s="29"/>
      <c r="BLO21" s="29"/>
      <c r="BLP21" s="29"/>
      <c r="BLQ21" s="29"/>
      <c r="BLR21" s="29"/>
      <c r="BLS21" s="29"/>
      <c r="BLT21" s="29"/>
      <c r="BLU21" s="29"/>
      <c r="BLV21" s="29"/>
      <c r="BLW21" s="29"/>
      <c r="BLX21" s="29"/>
      <c r="BLY21" s="29"/>
      <c r="BLZ21" s="29"/>
      <c r="BMA21" s="29"/>
      <c r="BMB21" s="29"/>
      <c r="BMC21" s="29"/>
      <c r="BMD21" s="29"/>
      <c r="BME21" s="29"/>
      <c r="BMF21" s="29"/>
      <c r="BMG21" s="29"/>
      <c r="BMH21" s="29"/>
      <c r="BMI21" s="29"/>
      <c r="BMJ21" s="29"/>
      <c r="BMK21" s="29"/>
      <c r="BML21" s="29"/>
      <c r="BMM21" s="29"/>
      <c r="BMN21" s="29"/>
      <c r="BMO21" s="29"/>
      <c r="BMP21" s="29"/>
      <c r="BMQ21" s="29"/>
      <c r="BMR21" s="29"/>
      <c r="BMS21" s="29"/>
      <c r="BMT21" s="29"/>
      <c r="BMU21" s="29"/>
      <c r="BMV21" s="29"/>
      <c r="BMW21" s="29"/>
      <c r="BMX21" s="29"/>
      <c r="BMY21" s="29"/>
      <c r="BMZ21" s="29"/>
      <c r="BNA21" s="29"/>
      <c r="BNB21" s="29"/>
      <c r="BNC21" s="29"/>
      <c r="BND21" s="29"/>
      <c r="BNE21" s="29"/>
      <c r="BNF21" s="29"/>
      <c r="BNG21" s="29"/>
      <c r="BNH21" s="29"/>
      <c r="BNI21" s="29"/>
      <c r="BNJ21" s="29"/>
      <c r="BNK21" s="29"/>
      <c r="BNL21" s="29"/>
      <c r="BNM21" s="29"/>
      <c r="BNN21" s="29"/>
      <c r="BNO21" s="29"/>
      <c r="BNP21" s="29"/>
      <c r="BNQ21" s="29"/>
      <c r="BNR21" s="29"/>
      <c r="BNS21" s="29"/>
      <c r="BNT21" s="29"/>
      <c r="BNU21" s="29"/>
      <c r="BNV21" s="29"/>
      <c r="BNW21" s="29"/>
      <c r="BNX21" s="29"/>
      <c r="BNY21" s="29"/>
      <c r="BNZ21" s="29"/>
      <c r="BOA21" s="29"/>
      <c r="BOB21" s="29"/>
      <c r="BOC21" s="29"/>
      <c r="BOD21" s="29"/>
      <c r="BOE21" s="29"/>
      <c r="BOF21" s="29"/>
      <c r="BOG21" s="29"/>
      <c r="BOH21" s="29"/>
      <c r="BOI21" s="29"/>
      <c r="BOJ21" s="29"/>
      <c r="BOK21" s="29"/>
      <c r="BOL21" s="29"/>
      <c r="BOM21" s="29"/>
      <c r="BON21" s="29"/>
      <c r="BOO21" s="29"/>
      <c r="BOP21" s="29"/>
      <c r="BOQ21" s="29"/>
      <c r="BOR21" s="29"/>
      <c r="BOS21" s="29"/>
      <c r="BOT21" s="29"/>
      <c r="BOU21" s="29"/>
      <c r="BOV21" s="29"/>
      <c r="BOW21" s="29"/>
      <c r="BOX21" s="29"/>
      <c r="BOY21" s="29"/>
      <c r="BOZ21" s="29"/>
      <c r="BPA21" s="29"/>
      <c r="BPB21" s="29"/>
      <c r="BPC21" s="29"/>
      <c r="BPD21" s="29"/>
      <c r="BPE21" s="29"/>
      <c r="BPF21" s="29"/>
      <c r="BPG21" s="29"/>
      <c r="BPH21" s="29"/>
      <c r="BPI21" s="29"/>
      <c r="BPJ21" s="29"/>
      <c r="BPK21" s="29"/>
      <c r="BPL21" s="29"/>
      <c r="BPM21" s="29"/>
      <c r="BPN21" s="29"/>
      <c r="BPO21" s="29"/>
      <c r="BPP21" s="29"/>
      <c r="BPQ21" s="29"/>
      <c r="BPR21" s="29"/>
      <c r="BPS21" s="29"/>
      <c r="BPT21" s="29"/>
      <c r="BPU21" s="29"/>
      <c r="BPV21" s="29"/>
      <c r="BPW21" s="29"/>
      <c r="BPX21" s="29"/>
      <c r="BPY21" s="29"/>
      <c r="BPZ21" s="29"/>
      <c r="BQA21" s="29"/>
      <c r="BQB21" s="29"/>
      <c r="BQC21" s="29"/>
      <c r="BQD21" s="29"/>
      <c r="BQE21" s="29"/>
      <c r="BQF21" s="29"/>
      <c r="BQG21" s="29"/>
      <c r="BQH21" s="29"/>
      <c r="BQI21" s="29"/>
      <c r="BQJ21" s="29"/>
      <c r="BQK21" s="29"/>
      <c r="BQL21" s="29"/>
      <c r="BQM21" s="29"/>
      <c r="BQN21" s="29"/>
      <c r="BQO21" s="29"/>
      <c r="BQP21" s="29"/>
      <c r="BQQ21" s="29"/>
      <c r="BQR21" s="29"/>
      <c r="BQS21" s="29"/>
      <c r="BQT21" s="29"/>
      <c r="BQU21" s="29"/>
      <c r="BQV21" s="29"/>
      <c r="BQW21" s="29"/>
      <c r="BQX21" s="29"/>
      <c r="BQY21" s="29"/>
      <c r="BQZ21" s="29"/>
      <c r="BRA21" s="29"/>
      <c r="BRB21" s="29"/>
      <c r="BRC21" s="29"/>
      <c r="BRD21" s="29"/>
      <c r="BRE21" s="29"/>
      <c r="BRF21" s="29"/>
      <c r="BRG21" s="29"/>
      <c r="BRH21" s="29"/>
      <c r="BRI21" s="29"/>
      <c r="BRJ21" s="29"/>
      <c r="BRK21" s="29"/>
      <c r="BRL21" s="29"/>
      <c r="BRM21" s="29"/>
      <c r="BRN21" s="29"/>
      <c r="BRO21" s="29"/>
      <c r="BRP21" s="29"/>
      <c r="BRQ21" s="29"/>
      <c r="BRR21" s="29"/>
      <c r="BRS21" s="29"/>
      <c r="BRT21" s="29"/>
      <c r="BRU21" s="29"/>
      <c r="BRV21" s="29"/>
      <c r="BRW21" s="29"/>
      <c r="BRX21" s="29"/>
      <c r="BRY21" s="29"/>
      <c r="BRZ21" s="29"/>
      <c r="BSA21" s="29"/>
      <c r="BSB21" s="29"/>
      <c r="BSC21" s="29"/>
      <c r="BSD21" s="29"/>
      <c r="BSE21" s="29"/>
      <c r="BSF21" s="29"/>
      <c r="BSG21" s="29"/>
      <c r="BSH21" s="29"/>
      <c r="BSI21" s="29"/>
      <c r="BSJ21" s="29"/>
      <c r="BSK21" s="29"/>
      <c r="BSL21" s="29"/>
      <c r="BSM21" s="29"/>
      <c r="BSN21" s="29"/>
      <c r="BSO21" s="29"/>
      <c r="BSP21" s="29"/>
      <c r="BSQ21" s="29"/>
      <c r="BSR21" s="29"/>
      <c r="BSS21" s="29"/>
      <c r="BST21" s="29"/>
      <c r="BSU21" s="29"/>
      <c r="BSV21" s="29"/>
      <c r="BSW21" s="29"/>
      <c r="BSX21" s="29"/>
      <c r="BSY21" s="29"/>
      <c r="BSZ21" s="29"/>
      <c r="BTA21" s="29"/>
      <c r="BTB21" s="29"/>
      <c r="BTC21" s="29"/>
      <c r="BTD21" s="29"/>
      <c r="BTE21" s="29"/>
      <c r="BTF21" s="29"/>
      <c r="BTG21" s="29"/>
      <c r="BTH21" s="29"/>
      <c r="BTI21" s="29"/>
      <c r="BTJ21" s="29"/>
      <c r="BTK21" s="29"/>
      <c r="BTL21" s="29"/>
      <c r="BTM21" s="29"/>
      <c r="BTN21" s="29"/>
      <c r="BTO21" s="29"/>
      <c r="BTP21" s="29"/>
      <c r="BTQ21" s="29"/>
      <c r="BTR21" s="29"/>
      <c r="BTS21" s="29"/>
      <c r="BTT21" s="29"/>
      <c r="BTU21" s="29"/>
      <c r="BTV21" s="29"/>
      <c r="BTW21" s="29"/>
      <c r="BTX21" s="29"/>
      <c r="BTY21" s="29"/>
      <c r="BTZ21" s="29"/>
      <c r="BUA21" s="29"/>
      <c r="BUB21" s="29"/>
      <c r="BUC21" s="29"/>
      <c r="BUD21" s="29"/>
      <c r="BUE21" s="29"/>
      <c r="BUF21" s="29"/>
      <c r="BUG21" s="29"/>
      <c r="BUH21" s="29"/>
      <c r="BUI21" s="29"/>
      <c r="BUJ21" s="29"/>
      <c r="BUK21" s="29"/>
      <c r="BUL21" s="29"/>
      <c r="BUM21" s="29"/>
      <c r="BUN21" s="29"/>
      <c r="BUO21" s="29"/>
      <c r="BUP21" s="29"/>
      <c r="BUQ21" s="29"/>
      <c r="BUR21" s="29"/>
      <c r="BUS21" s="29"/>
      <c r="BUT21" s="29"/>
      <c r="BUU21" s="29"/>
      <c r="BUV21" s="29"/>
      <c r="BUW21" s="29"/>
      <c r="BUX21" s="29"/>
      <c r="BUY21" s="29"/>
      <c r="BUZ21" s="29"/>
      <c r="BVA21" s="29"/>
      <c r="BVB21" s="29"/>
      <c r="BVC21" s="29"/>
      <c r="BVD21" s="29"/>
      <c r="BVE21" s="29"/>
      <c r="BVF21" s="29"/>
      <c r="BVG21" s="29"/>
      <c r="BVH21" s="29"/>
      <c r="BVI21" s="29"/>
      <c r="BVJ21" s="29"/>
      <c r="BVK21" s="29"/>
      <c r="BVL21" s="29"/>
      <c r="BVM21" s="29"/>
      <c r="BVN21" s="29"/>
      <c r="BVO21" s="29"/>
      <c r="BVP21" s="29"/>
      <c r="BVQ21" s="29"/>
      <c r="BVR21" s="29"/>
      <c r="BVS21" s="29"/>
      <c r="BVT21" s="29"/>
      <c r="BVU21" s="29"/>
      <c r="BVV21" s="29"/>
      <c r="BVW21" s="29"/>
      <c r="BVX21" s="29"/>
      <c r="BVY21" s="29"/>
      <c r="BVZ21" s="29"/>
      <c r="BWA21" s="29"/>
      <c r="BWB21" s="29"/>
      <c r="BWC21" s="29"/>
      <c r="BWD21" s="29"/>
      <c r="BWE21" s="29"/>
      <c r="BWF21" s="29"/>
      <c r="BWG21" s="29"/>
      <c r="BWH21" s="29"/>
      <c r="BWI21" s="29"/>
      <c r="BWJ21" s="29"/>
      <c r="BWK21" s="29"/>
      <c r="BWL21" s="29"/>
      <c r="BWM21" s="29"/>
      <c r="BWN21" s="29"/>
      <c r="BWO21" s="29"/>
      <c r="BWP21" s="29"/>
      <c r="BWQ21" s="29"/>
      <c r="BWR21" s="29"/>
      <c r="BWS21" s="29"/>
      <c r="BWT21" s="29"/>
      <c r="BWU21" s="29"/>
      <c r="BWV21" s="29"/>
      <c r="BWW21" s="29"/>
      <c r="BWX21" s="29"/>
      <c r="BWY21" s="29"/>
      <c r="BWZ21" s="29"/>
      <c r="BXA21" s="29"/>
      <c r="BXB21" s="29"/>
      <c r="BXC21" s="29"/>
      <c r="BXD21" s="29"/>
      <c r="BXE21" s="29"/>
      <c r="BXF21" s="29"/>
      <c r="BXG21" s="29"/>
      <c r="BXH21" s="29"/>
      <c r="BXI21" s="29"/>
      <c r="BXJ21" s="29"/>
      <c r="BXK21" s="29"/>
      <c r="BXL21" s="29"/>
      <c r="BXM21" s="29"/>
      <c r="BXN21" s="29"/>
      <c r="BXO21" s="29"/>
      <c r="BXP21" s="29"/>
      <c r="BXQ21" s="29"/>
      <c r="BXR21" s="29"/>
      <c r="BXS21" s="29"/>
      <c r="BXT21" s="29"/>
      <c r="BXU21" s="29"/>
      <c r="BXV21" s="29"/>
      <c r="BXW21" s="29"/>
      <c r="BXX21" s="29"/>
      <c r="BXY21" s="29"/>
      <c r="BXZ21" s="29"/>
      <c r="BYA21" s="29"/>
      <c r="BYB21" s="29"/>
      <c r="BYC21" s="29"/>
      <c r="BYD21" s="29"/>
      <c r="BYE21" s="29"/>
      <c r="BYF21" s="29"/>
      <c r="BYG21" s="29"/>
      <c r="BYH21" s="29"/>
      <c r="BYI21" s="29"/>
      <c r="BYJ21" s="29"/>
      <c r="BYK21" s="29"/>
      <c r="BYL21" s="29"/>
      <c r="BYM21" s="29"/>
      <c r="BYN21" s="29"/>
      <c r="BYO21" s="29"/>
      <c r="BYP21" s="29"/>
      <c r="BYQ21" s="29"/>
      <c r="BYR21" s="29"/>
      <c r="BYS21" s="29"/>
      <c r="BYT21" s="29"/>
      <c r="BYU21" s="29"/>
      <c r="BYV21" s="29"/>
      <c r="BYW21" s="29"/>
      <c r="BYX21" s="29"/>
      <c r="BYY21" s="29"/>
      <c r="BYZ21" s="29"/>
      <c r="BZA21" s="29"/>
      <c r="BZB21" s="29"/>
      <c r="BZC21" s="29"/>
      <c r="BZD21" s="29"/>
      <c r="BZE21" s="29"/>
      <c r="BZF21" s="29"/>
      <c r="BZG21" s="29"/>
      <c r="BZH21" s="29"/>
      <c r="BZI21" s="29"/>
      <c r="BZJ21" s="29"/>
      <c r="BZK21" s="29"/>
      <c r="BZL21" s="29"/>
      <c r="BZM21" s="29"/>
      <c r="BZN21" s="29"/>
      <c r="BZO21" s="29"/>
      <c r="BZP21" s="29"/>
      <c r="BZQ21" s="29"/>
      <c r="BZR21" s="29"/>
      <c r="BZS21" s="29"/>
      <c r="BZT21" s="29"/>
      <c r="BZU21" s="29"/>
      <c r="BZV21" s="29"/>
      <c r="BZW21" s="29"/>
      <c r="BZX21" s="29"/>
      <c r="BZY21" s="29"/>
      <c r="BZZ21" s="29"/>
      <c r="CAA21" s="29"/>
      <c r="CAB21" s="29"/>
      <c r="CAC21" s="29"/>
      <c r="CAD21" s="29"/>
      <c r="CAE21" s="29"/>
      <c r="CAF21" s="29"/>
      <c r="CAG21" s="29"/>
      <c r="CAH21" s="29"/>
      <c r="CAI21" s="29"/>
      <c r="CAJ21" s="29"/>
      <c r="CAK21" s="29"/>
      <c r="CAL21" s="29"/>
      <c r="CAM21" s="29"/>
      <c r="CAN21" s="29"/>
      <c r="CAO21" s="29"/>
      <c r="CAP21" s="29"/>
      <c r="CAQ21" s="29"/>
      <c r="CAR21" s="29"/>
      <c r="CAS21" s="29"/>
      <c r="CAT21" s="29"/>
      <c r="CAU21" s="29"/>
      <c r="CAV21" s="29"/>
      <c r="CAW21" s="29"/>
      <c r="CAX21" s="29"/>
      <c r="CAY21" s="29"/>
      <c r="CAZ21" s="29"/>
      <c r="CBA21" s="29"/>
      <c r="CBB21" s="29"/>
      <c r="CBC21" s="29"/>
      <c r="CBD21" s="29"/>
      <c r="CBE21" s="29"/>
      <c r="CBF21" s="29"/>
      <c r="CBG21" s="29"/>
      <c r="CBH21" s="29"/>
      <c r="CBI21" s="29"/>
      <c r="CBJ21" s="29"/>
      <c r="CBK21" s="29"/>
      <c r="CBL21" s="29"/>
      <c r="CBM21" s="29"/>
      <c r="CBN21" s="29"/>
      <c r="CBO21" s="29"/>
      <c r="CBP21" s="29"/>
      <c r="CBQ21" s="29"/>
      <c r="CBR21" s="29"/>
      <c r="CBS21" s="29"/>
      <c r="CBT21" s="29"/>
      <c r="CBU21" s="29"/>
      <c r="CBV21" s="29"/>
      <c r="CBW21" s="29"/>
      <c r="CBX21" s="29"/>
      <c r="CBY21" s="29"/>
      <c r="CBZ21" s="29"/>
      <c r="CCA21" s="29"/>
      <c r="CCB21" s="29"/>
      <c r="CCC21" s="29"/>
      <c r="CCD21" s="29"/>
      <c r="CCE21" s="29"/>
      <c r="CCF21" s="29"/>
      <c r="CCG21" s="29"/>
      <c r="CCH21" s="29"/>
      <c r="CCI21" s="29"/>
      <c r="CCJ21" s="29"/>
      <c r="CCK21" s="29"/>
      <c r="CCL21" s="29"/>
      <c r="CCM21" s="29"/>
      <c r="CCN21" s="29"/>
      <c r="CCO21" s="29"/>
      <c r="CCP21" s="29"/>
      <c r="CCQ21" s="29"/>
      <c r="CCR21" s="29"/>
      <c r="CCS21" s="29"/>
      <c r="CCT21" s="29"/>
      <c r="CCU21" s="29"/>
      <c r="CCV21" s="29"/>
      <c r="CCW21" s="29"/>
      <c r="CCX21" s="29"/>
      <c r="CCY21" s="29"/>
      <c r="CCZ21" s="29"/>
      <c r="CDA21" s="29"/>
      <c r="CDB21" s="29"/>
      <c r="CDC21" s="29"/>
      <c r="CDD21" s="29"/>
      <c r="CDE21" s="29"/>
      <c r="CDF21" s="29"/>
      <c r="CDG21" s="29"/>
      <c r="CDH21" s="29"/>
      <c r="CDI21" s="29"/>
      <c r="CDJ21" s="29"/>
      <c r="CDK21" s="29"/>
      <c r="CDL21" s="29"/>
      <c r="CDM21" s="29"/>
      <c r="CDN21" s="29"/>
      <c r="CDO21" s="29"/>
      <c r="CDP21" s="29"/>
      <c r="CDQ21" s="29"/>
      <c r="CDR21" s="29"/>
      <c r="CDS21" s="29"/>
      <c r="CDT21" s="29"/>
      <c r="CDU21" s="29"/>
      <c r="CDV21" s="29"/>
      <c r="CDW21" s="29"/>
      <c r="CDX21" s="29"/>
      <c r="CDY21" s="29"/>
      <c r="CDZ21" s="29"/>
      <c r="CEA21" s="29"/>
      <c r="CEB21" s="29"/>
      <c r="CEC21" s="29"/>
      <c r="CED21" s="29"/>
      <c r="CEE21" s="29"/>
      <c r="CEF21" s="29"/>
      <c r="CEG21" s="29"/>
      <c r="CEH21" s="29"/>
      <c r="CEI21" s="29"/>
      <c r="CEJ21" s="29"/>
      <c r="CEK21" s="29"/>
      <c r="CEL21" s="29"/>
      <c r="CEM21" s="29"/>
      <c r="CEN21" s="29"/>
      <c r="CEO21" s="29"/>
      <c r="CEP21" s="29"/>
      <c r="CEQ21" s="29"/>
      <c r="CER21" s="29"/>
      <c r="CES21" s="29"/>
      <c r="CET21" s="29"/>
      <c r="CEU21" s="29"/>
      <c r="CEV21" s="29"/>
      <c r="CEW21" s="29"/>
      <c r="CEX21" s="29"/>
      <c r="CEY21" s="29"/>
      <c r="CEZ21" s="29"/>
      <c r="CFA21" s="29"/>
      <c r="CFB21" s="29"/>
      <c r="CFC21" s="29"/>
      <c r="CFD21" s="29"/>
      <c r="CFE21" s="29"/>
      <c r="CFF21" s="29"/>
      <c r="CFG21" s="29"/>
      <c r="CFH21" s="29"/>
      <c r="CFI21" s="29"/>
      <c r="CFJ21" s="29"/>
      <c r="CFK21" s="29"/>
      <c r="CFL21" s="29"/>
      <c r="CFM21" s="29"/>
      <c r="CFN21" s="29"/>
      <c r="CFO21" s="29"/>
      <c r="CFP21" s="29"/>
      <c r="CFQ21" s="29"/>
      <c r="CFR21" s="29"/>
      <c r="CFS21" s="29"/>
      <c r="CFT21" s="29"/>
      <c r="CFU21" s="29"/>
      <c r="CFV21" s="29"/>
      <c r="CFW21" s="29"/>
      <c r="CFX21" s="29"/>
      <c r="CFY21" s="29"/>
      <c r="CFZ21" s="29"/>
      <c r="CGA21" s="29"/>
      <c r="CGB21" s="29"/>
      <c r="CGC21" s="29"/>
      <c r="CGD21" s="29"/>
      <c r="CGE21" s="29"/>
      <c r="CGF21" s="29"/>
      <c r="CGG21" s="29"/>
      <c r="CGH21" s="29"/>
      <c r="CGI21" s="29"/>
      <c r="CGJ21" s="29"/>
      <c r="CGK21" s="29"/>
      <c r="CGL21" s="29"/>
      <c r="CGM21" s="29"/>
      <c r="CGN21" s="29"/>
      <c r="CGO21" s="29"/>
      <c r="CGP21" s="29"/>
      <c r="CGQ21" s="29"/>
      <c r="CGR21" s="29"/>
      <c r="CGS21" s="29"/>
      <c r="CGT21" s="29"/>
      <c r="CGU21" s="29"/>
      <c r="CGV21" s="29"/>
      <c r="CGW21" s="29"/>
      <c r="CGX21" s="29"/>
      <c r="CGY21" s="29"/>
      <c r="CGZ21" s="29"/>
      <c r="CHA21" s="29"/>
      <c r="CHB21" s="29"/>
      <c r="CHC21" s="29"/>
      <c r="CHD21" s="29"/>
      <c r="CHE21" s="29"/>
      <c r="CHF21" s="29"/>
      <c r="CHG21" s="29"/>
      <c r="CHH21" s="29"/>
      <c r="CHI21" s="29"/>
      <c r="CHJ21" s="29"/>
      <c r="CHK21" s="29"/>
      <c r="CHL21" s="29"/>
      <c r="CHM21" s="29"/>
      <c r="CHN21" s="29"/>
      <c r="CHO21" s="29"/>
      <c r="CHP21" s="29"/>
      <c r="CHQ21" s="29"/>
      <c r="CHR21" s="29"/>
      <c r="CHS21" s="29"/>
      <c r="CHT21" s="29"/>
      <c r="CHU21" s="29"/>
      <c r="CHV21" s="29"/>
      <c r="CHW21" s="29"/>
      <c r="CHX21" s="29"/>
      <c r="CHY21" s="29"/>
      <c r="CHZ21" s="29"/>
      <c r="CIA21" s="29"/>
      <c r="CIB21" s="29"/>
      <c r="CIC21" s="29"/>
      <c r="CID21" s="29"/>
      <c r="CIE21" s="29"/>
      <c r="CIF21" s="29"/>
      <c r="CIG21" s="29"/>
      <c r="CIH21" s="29"/>
      <c r="CII21" s="29"/>
      <c r="CIJ21" s="29"/>
      <c r="CIK21" s="29"/>
      <c r="CIL21" s="29"/>
      <c r="CIM21" s="29"/>
      <c r="CIN21" s="29"/>
      <c r="CIO21" s="29"/>
      <c r="CIP21" s="29"/>
      <c r="CIQ21" s="29"/>
      <c r="CIR21" s="29"/>
      <c r="CIS21" s="29"/>
      <c r="CIT21" s="29"/>
      <c r="CIU21" s="29"/>
      <c r="CIV21" s="29"/>
      <c r="CIW21" s="29"/>
      <c r="CIX21" s="29"/>
      <c r="CIY21" s="29"/>
      <c r="CIZ21" s="29"/>
      <c r="CJA21" s="29"/>
      <c r="CJB21" s="29"/>
      <c r="CJC21" s="29"/>
      <c r="CJD21" s="29"/>
      <c r="CJE21" s="29"/>
      <c r="CJF21" s="29"/>
      <c r="CJG21" s="29"/>
      <c r="CJH21" s="29"/>
      <c r="CJI21" s="29"/>
      <c r="CJJ21" s="29"/>
      <c r="CJK21" s="29"/>
      <c r="CJL21" s="29"/>
      <c r="CJM21" s="29"/>
      <c r="CJN21" s="29"/>
      <c r="CJO21" s="29"/>
      <c r="CJP21" s="29"/>
      <c r="CJQ21" s="29"/>
      <c r="CJR21" s="29"/>
      <c r="CJS21" s="29"/>
      <c r="CJT21" s="29"/>
      <c r="CJU21" s="29"/>
      <c r="CJV21" s="29"/>
      <c r="CJW21" s="29"/>
      <c r="CJX21" s="29"/>
      <c r="CJY21" s="29"/>
      <c r="CJZ21" s="29"/>
      <c r="CKA21" s="29"/>
      <c r="CKB21" s="29"/>
      <c r="CKC21" s="29"/>
      <c r="CKD21" s="29"/>
      <c r="CKE21" s="29"/>
      <c r="CKF21" s="29"/>
      <c r="CKG21" s="29"/>
      <c r="CKH21" s="29"/>
      <c r="CKI21" s="29"/>
      <c r="CKJ21" s="29"/>
      <c r="CKK21" s="29"/>
      <c r="CKL21" s="29"/>
      <c r="CKM21" s="29"/>
      <c r="CKN21" s="29"/>
      <c r="CKO21" s="29"/>
      <c r="CKP21" s="29"/>
      <c r="CKQ21" s="29"/>
      <c r="CKR21" s="29"/>
      <c r="CKS21" s="29"/>
      <c r="CKT21" s="29"/>
      <c r="CKU21" s="29"/>
      <c r="CKV21" s="29"/>
      <c r="CKW21" s="29"/>
      <c r="CKX21" s="29"/>
      <c r="CKY21" s="29"/>
      <c r="CKZ21" s="29"/>
      <c r="CLA21" s="29"/>
      <c r="CLB21" s="29"/>
      <c r="CLC21" s="29"/>
      <c r="CLD21" s="29"/>
      <c r="CLE21" s="29"/>
      <c r="CLF21" s="29"/>
      <c r="CLG21" s="29"/>
      <c r="CLH21" s="29"/>
      <c r="CLI21" s="29"/>
      <c r="CLJ21" s="29"/>
      <c r="CLK21" s="29"/>
      <c r="CLL21" s="29"/>
      <c r="CLM21" s="29"/>
      <c r="CLN21" s="29"/>
      <c r="CLO21" s="29"/>
      <c r="CLP21" s="29"/>
      <c r="CLQ21" s="29"/>
      <c r="CLR21" s="29"/>
      <c r="CLS21" s="29"/>
      <c r="CLT21" s="29"/>
      <c r="CLU21" s="29"/>
      <c r="CLV21" s="29"/>
      <c r="CLW21" s="29"/>
      <c r="CLX21" s="29"/>
      <c r="CLY21" s="29"/>
      <c r="CLZ21" s="29"/>
      <c r="CMA21" s="29"/>
      <c r="CMB21" s="29"/>
      <c r="CMC21" s="29"/>
      <c r="CMD21" s="29"/>
      <c r="CME21" s="29"/>
      <c r="CMF21" s="29"/>
      <c r="CMG21" s="29"/>
      <c r="CMH21" s="29"/>
      <c r="CMI21" s="29"/>
      <c r="CMJ21" s="29"/>
      <c r="CMK21" s="29"/>
      <c r="CML21" s="29"/>
      <c r="CMM21" s="29"/>
      <c r="CMN21" s="29"/>
      <c r="CMO21" s="29"/>
      <c r="CMP21" s="29"/>
      <c r="CMQ21" s="29"/>
      <c r="CMR21" s="29"/>
      <c r="CMS21" s="29"/>
      <c r="CMT21" s="29"/>
      <c r="CMU21" s="29"/>
      <c r="CMV21" s="29"/>
      <c r="CMW21" s="29"/>
      <c r="CMX21" s="29"/>
      <c r="CMY21" s="29"/>
      <c r="CMZ21" s="29"/>
      <c r="CNA21" s="29"/>
      <c r="CNB21" s="29"/>
      <c r="CNC21" s="29"/>
      <c r="CND21" s="29"/>
      <c r="CNE21" s="29"/>
      <c r="CNF21" s="29"/>
      <c r="CNG21" s="29"/>
      <c r="CNH21" s="29"/>
      <c r="CNI21" s="29"/>
      <c r="CNJ21" s="29"/>
      <c r="CNK21" s="29"/>
      <c r="CNL21" s="29"/>
      <c r="CNM21" s="29"/>
      <c r="CNN21" s="29"/>
      <c r="CNO21" s="29"/>
      <c r="CNP21" s="29"/>
      <c r="CNQ21" s="29"/>
      <c r="CNR21" s="29"/>
      <c r="CNS21" s="29"/>
      <c r="CNT21" s="29"/>
      <c r="CNU21" s="29"/>
      <c r="CNV21" s="29"/>
      <c r="CNW21" s="29"/>
      <c r="CNX21" s="29"/>
      <c r="CNY21" s="29"/>
      <c r="CNZ21" s="29"/>
      <c r="COA21" s="29"/>
      <c r="COB21" s="29"/>
      <c r="COC21" s="29"/>
      <c r="COD21" s="29"/>
      <c r="COE21" s="29"/>
      <c r="COF21" s="29"/>
      <c r="COG21" s="29"/>
      <c r="COH21" s="29"/>
      <c r="COI21" s="29"/>
      <c r="COJ21" s="29"/>
      <c r="COK21" s="29"/>
      <c r="COL21" s="29"/>
      <c r="COM21" s="29"/>
      <c r="CON21" s="29"/>
      <c r="COO21" s="29"/>
      <c r="COP21" s="29"/>
      <c r="COQ21" s="29"/>
      <c r="COR21" s="29"/>
      <c r="COS21" s="29"/>
      <c r="COT21" s="29"/>
      <c r="COU21" s="29"/>
      <c r="COV21" s="29"/>
      <c r="COW21" s="29"/>
      <c r="COX21" s="29"/>
      <c r="COY21" s="29"/>
      <c r="COZ21" s="29"/>
      <c r="CPA21" s="29"/>
      <c r="CPB21" s="29"/>
      <c r="CPC21" s="29"/>
      <c r="CPD21" s="29"/>
      <c r="CPE21" s="29"/>
      <c r="CPF21" s="29"/>
      <c r="CPG21" s="29"/>
      <c r="CPH21" s="29"/>
      <c r="CPI21" s="29"/>
      <c r="CPJ21" s="29"/>
      <c r="CPK21" s="29"/>
      <c r="CPL21" s="29"/>
      <c r="CPM21" s="29"/>
      <c r="CPN21" s="29"/>
      <c r="CPO21" s="29"/>
      <c r="CPP21" s="29"/>
      <c r="CPQ21" s="29"/>
      <c r="CPR21" s="29"/>
      <c r="CPS21" s="29"/>
      <c r="CPT21" s="29"/>
      <c r="CPU21" s="29"/>
      <c r="CPV21" s="29"/>
      <c r="CPW21" s="29"/>
      <c r="CPX21" s="29"/>
      <c r="CPY21" s="29"/>
      <c r="CPZ21" s="29"/>
      <c r="CQA21" s="29"/>
      <c r="CQB21" s="29"/>
      <c r="CQC21" s="29"/>
      <c r="CQD21" s="29"/>
      <c r="CQE21" s="29"/>
      <c r="CQF21" s="29"/>
      <c r="CQG21" s="29"/>
      <c r="CQH21" s="29"/>
      <c r="CQI21" s="29"/>
      <c r="CQJ21" s="29"/>
      <c r="CQK21" s="29"/>
      <c r="CQL21" s="29"/>
      <c r="CQM21" s="29"/>
      <c r="CQN21" s="29"/>
      <c r="CQO21" s="29"/>
      <c r="CQP21" s="29"/>
      <c r="CQQ21" s="29"/>
      <c r="CQR21" s="29"/>
      <c r="CQS21" s="29"/>
      <c r="CQT21" s="29"/>
      <c r="CQU21" s="29"/>
      <c r="CQV21" s="29"/>
      <c r="CQW21" s="29"/>
      <c r="CQX21" s="29"/>
      <c r="CQY21" s="29"/>
      <c r="CQZ21" s="29"/>
      <c r="CRA21" s="29"/>
      <c r="CRB21" s="29"/>
      <c r="CRC21" s="29"/>
      <c r="CRD21" s="29"/>
      <c r="CRE21" s="29"/>
      <c r="CRF21" s="29"/>
      <c r="CRG21" s="29"/>
      <c r="CRH21" s="29"/>
      <c r="CRI21" s="29"/>
      <c r="CRJ21" s="29"/>
      <c r="CRK21" s="29"/>
      <c r="CRL21" s="29"/>
      <c r="CRM21" s="29"/>
      <c r="CRN21" s="29"/>
      <c r="CRO21" s="29"/>
      <c r="CRP21" s="29"/>
      <c r="CRQ21" s="29"/>
      <c r="CRR21" s="29"/>
      <c r="CRS21" s="29"/>
      <c r="CRT21" s="29"/>
      <c r="CRU21" s="29"/>
      <c r="CRV21" s="29"/>
      <c r="CRW21" s="29"/>
      <c r="CRX21" s="29"/>
      <c r="CRY21" s="29"/>
      <c r="CRZ21" s="29"/>
      <c r="CSA21" s="29"/>
      <c r="CSB21" s="29"/>
      <c r="CSC21" s="29"/>
      <c r="CSD21" s="29"/>
      <c r="CSE21" s="29"/>
      <c r="CSF21" s="29"/>
      <c r="CSG21" s="29"/>
      <c r="CSH21" s="29"/>
      <c r="CSI21" s="29"/>
      <c r="CSJ21" s="29"/>
      <c r="CSK21" s="29"/>
      <c r="CSL21" s="29"/>
      <c r="CSM21" s="29"/>
      <c r="CSN21" s="29"/>
      <c r="CSO21" s="29"/>
      <c r="CSP21" s="29"/>
      <c r="CSQ21" s="29"/>
      <c r="CSR21" s="29"/>
      <c r="CSS21" s="29"/>
      <c r="CST21" s="29"/>
      <c r="CSU21" s="29"/>
      <c r="CSV21" s="29"/>
      <c r="CSW21" s="29"/>
      <c r="CSX21" s="29"/>
      <c r="CSY21" s="29"/>
      <c r="CSZ21" s="29"/>
      <c r="CTA21" s="29"/>
      <c r="CTB21" s="29"/>
      <c r="CTC21" s="29"/>
      <c r="CTD21" s="29"/>
      <c r="CTE21" s="29"/>
      <c r="CTF21" s="29"/>
      <c r="CTG21" s="29"/>
      <c r="CTH21" s="29"/>
      <c r="CTI21" s="29"/>
      <c r="CTJ21" s="29"/>
      <c r="CTK21" s="29"/>
      <c r="CTL21" s="29"/>
      <c r="CTM21" s="29"/>
      <c r="CTN21" s="29"/>
      <c r="CTO21" s="29"/>
      <c r="CTP21" s="29"/>
      <c r="CTQ21" s="29"/>
      <c r="CTR21" s="29"/>
      <c r="CTS21" s="29"/>
      <c r="CTT21" s="29"/>
      <c r="CTU21" s="29"/>
      <c r="CTV21" s="29"/>
      <c r="CTW21" s="29"/>
      <c r="CTX21" s="29"/>
      <c r="CTY21" s="29"/>
      <c r="CTZ21" s="29"/>
      <c r="CUA21" s="29"/>
      <c r="CUB21" s="29"/>
      <c r="CUC21" s="29"/>
      <c r="CUD21" s="29"/>
      <c r="CUE21" s="29"/>
      <c r="CUF21" s="29"/>
      <c r="CUG21" s="29"/>
      <c r="CUH21" s="29"/>
      <c r="CUI21" s="29"/>
      <c r="CUJ21" s="29"/>
      <c r="CUK21" s="29"/>
      <c r="CUL21" s="29"/>
      <c r="CUM21" s="29"/>
      <c r="CUN21" s="29"/>
      <c r="CUO21" s="29"/>
      <c r="CUP21" s="29"/>
      <c r="CUQ21" s="29"/>
      <c r="CUR21" s="29"/>
      <c r="CUS21" s="29"/>
      <c r="CUT21" s="29"/>
      <c r="CUU21" s="29"/>
      <c r="CUV21" s="29"/>
      <c r="CUW21" s="29"/>
      <c r="CUX21" s="29"/>
      <c r="CUY21" s="29"/>
      <c r="CUZ21" s="29"/>
      <c r="CVA21" s="29"/>
      <c r="CVB21" s="29"/>
      <c r="CVC21" s="29"/>
      <c r="CVD21" s="29"/>
      <c r="CVE21" s="29"/>
      <c r="CVF21" s="29"/>
      <c r="CVG21" s="29"/>
      <c r="CVH21" s="29"/>
      <c r="CVI21" s="29"/>
      <c r="CVJ21" s="29"/>
      <c r="CVK21" s="29"/>
      <c r="CVL21" s="29"/>
      <c r="CVM21" s="29"/>
      <c r="CVN21" s="29"/>
      <c r="CVO21" s="29"/>
      <c r="CVP21" s="29"/>
      <c r="CVQ21" s="29"/>
      <c r="CVR21" s="29"/>
      <c r="CVS21" s="29"/>
      <c r="CVT21" s="29"/>
      <c r="CVU21" s="29"/>
      <c r="CVV21" s="29"/>
      <c r="CVW21" s="29"/>
      <c r="CVX21" s="29"/>
      <c r="CVY21" s="29"/>
      <c r="CVZ21" s="29"/>
      <c r="CWA21" s="29"/>
      <c r="CWB21" s="29"/>
      <c r="CWC21" s="29"/>
      <c r="CWD21" s="29"/>
      <c r="CWE21" s="29"/>
      <c r="CWF21" s="29"/>
      <c r="CWG21" s="29"/>
      <c r="CWH21" s="29"/>
      <c r="CWI21" s="29"/>
      <c r="CWJ21" s="29"/>
      <c r="CWK21" s="29"/>
      <c r="CWL21" s="29"/>
      <c r="CWM21" s="29"/>
      <c r="CWN21" s="29"/>
      <c r="CWO21" s="29"/>
      <c r="CWP21" s="29"/>
      <c r="CWQ21" s="29"/>
      <c r="CWR21" s="29"/>
      <c r="CWS21" s="29"/>
      <c r="CWT21" s="29"/>
      <c r="CWU21" s="29"/>
      <c r="CWV21" s="29"/>
      <c r="CWW21" s="29"/>
      <c r="CWX21" s="29"/>
      <c r="CWY21" s="29"/>
      <c r="CWZ21" s="29"/>
      <c r="CXA21" s="29"/>
      <c r="CXB21" s="29"/>
      <c r="CXC21" s="29"/>
      <c r="CXD21" s="29"/>
      <c r="CXE21" s="29"/>
      <c r="CXF21" s="29"/>
      <c r="CXG21" s="29"/>
      <c r="CXH21" s="29"/>
      <c r="CXI21" s="29"/>
      <c r="CXJ21" s="29"/>
      <c r="CXK21" s="29"/>
      <c r="CXL21" s="29"/>
      <c r="CXM21" s="29"/>
      <c r="CXN21" s="29"/>
      <c r="CXO21" s="29"/>
      <c r="CXP21" s="29"/>
      <c r="CXQ21" s="29"/>
      <c r="CXR21" s="29"/>
      <c r="CXS21" s="29"/>
      <c r="CXT21" s="29"/>
      <c r="CXU21" s="29"/>
      <c r="CXV21" s="29"/>
      <c r="CXW21" s="29"/>
      <c r="CXX21" s="29"/>
      <c r="CXY21" s="29"/>
      <c r="CXZ21" s="29"/>
      <c r="CYA21" s="29"/>
      <c r="CYB21" s="29"/>
      <c r="CYC21" s="29"/>
      <c r="CYD21" s="29"/>
      <c r="CYE21" s="29"/>
      <c r="CYF21" s="29"/>
      <c r="CYG21" s="29"/>
      <c r="CYH21" s="29"/>
      <c r="CYI21" s="29"/>
      <c r="CYJ21" s="29"/>
      <c r="CYK21" s="29"/>
      <c r="CYL21" s="29"/>
      <c r="CYM21" s="29"/>
      <c r="CYN21" s="29"/>
      <c r="CYO21" s="29"/>
      <c r="CYP21" s="29"/>
      <c r="CYQ21" s="29"/>
      <c r="CYR21" s="29"/>
      <c r="CYS21" s="29"/>
      <c r="CYT21" s="29"/>
      <c r="CYU21" s="29"/>
      <c r="CYV21" s="29"/>
      <c r="CYW21" s="29"/>
      <c r="CYX21" s="29"/>
      <c r="CYY21" s="29"/>
      <c r="CYZ21" s="29"/>
      <c r="CZA21" s="29"/>
      <c r="CZB21" s="29"/>
      <c r="CZC21" s="29"/>
      <c r="CZD21" s="29"/>
      <c r="CZE21" s="29"/>
      <c r="CZF21" s="29"/>
      <c r="CZG21" s="29"/>
      <c r="CZH21" s="29"/>
      <c r="CZI21" s="29"/>
      <c r="CZJ21" s="29"/>
      <c r="CZK21" s="29"/>
      <c r="CZL21" s="29"/>
      <c r="CZM21" s="29"/>
      <c r="CZN21" s="29"/>
      <c r="CZO21" s="29"/>
      <c r="CZP21" s="29"/>
      <c r="CZQ21" s="29"/>
      <c r="CZR21" s="29"/>
      <c r="CZS21" s="29"/>
      <c r="CZT21" s="29"/>
      <c r="CZU21" s="29"/>
      <c r="CZV21" s="29"/>
      <c r="CZW21" s="29"/>
      <c r="CZX21" s="29"/>
      <c r="CZY21" s="29"/>
      <c r="CZZ21" s="29"/>
      <c r="DAA21" s="29"/>
      <c r="DAB21" s="29"/>
      <c r="DAC21" s="29"/>
      <c r="DAD21" s="29"/>
      <c r="DAE21" s="29"/>
      <c r="DAF21" s="29"/>
      <c r="DAG21" s="29"/>
      <c r="DAH21" s="29"/>
      <c r="DAI21" s="29"/>
      <c r="DAJ21" s="29"/>
      <c r="DAK21" s="29"/>
      <c r="DAL21" s="29"/>
      <c r="DAM21" s="29"/>
      <c r="DAN21" s="29"/>
      <c r="DAO21" s="29"/>
      <c r="DAP21" s="29"/>
      <c r="DAQ21" s="29"/>
      <c r="DAR21" s="29"/>
      <c r="DAS21" s="29"/>
      <c r="DAT21" s="29"/>
      <c r="DAU21" s="29"/>
      <c r="DAV21" s="29"/>
      <c r="DAW21" s="29"/>
      <c r="DAX21" s="29"/>
      <c r="DAY21" s="29"/>
      <c r="DAZ21" s="29"/>
      <c r="DBA21" s="29"/>
      <c r="DBB21" s="29"/>
      <c r="DBC21" s="29"/>
      <c r="DBD21" s="29"/>
      <c r="DBE21" s="29"/>
      <c r="DBF21" s="29"/>
      <c r="DBG21" s="29"/>
      <c r="DBH21" s="29"/>
      <c r="DBI21" s="29"/>
      <c r="DBJ21" s="29"/>
      <c r="DBK21" s="29"/>
      <c r="DBL21" s="29"/>
      <c r="DBM21" s="29"/>
      <c r="DBN21" s="29"/>
      <c r="DBO21" s="29"/>
      <c r="DBP21" s="29"/>
      <c r="DBQ21" s="29"/>
      <c r="DBR21" s="29"/>
      <c r="DBS21" s="29"/>
      <c r="DBT21" s="29"/>
      <c r="DBU21" s="29"/>
      <c r="DBV21" s="29"/>
      <c r="DBW21" s="29"/>
      <c r="DBX21" s="29"/>
      <c r="DBY21" s="29"/>
      <c r="DBZ21" s="29"/>
      <c r="DCA21" s="29"/>
      <c r="DCB21" s="29"/>
      <c r="DCC21" s="29"/>
      <c r="DCD21" s="29"/>
      <c r="DCE21" s="29"/>
      <c r="DCF21" s="29"/>
      <c r="DCG21" s="29"/>
      <c r="DCH21" s="29"/>
      <c r="DCI21" s="29"/>
      <c r="DCJ21" s="29"/>
      <c r="DCK21" s="29"/>
      <c r="DCL21" s="29"/>
      <c r="DCM21" s="29"/>
      <c r="DCN21" s="29"/>
      <c r="DCO21" s="29"/>
      <c r="DCP21" s="29"/>
      <c r="DCQ21" s="29"/>
      <c r="DCR21" s="29"/>
      <c r="DCS21" s="29"/>
      <c r="DCT21" s="29"/>
      <c r="DCU21" s="29"/>
      <c r="DCV21" s="29"/>
      <c r="DCW21" s="29"/>
      <c r="DCX21" s="29"/>
      <c r="DCY21" s="29"/>
      <c r="DCZ21" s="29"/>
      <c r="DDA21" s="29"/>
      <c r="DDB21" s="29"/>
      <c r="DDC21" s="29"/>
      <c r="DDD21" s="29"/>
      <c r="DDE21" s="29"/>
      <c r="DDF21" s="29"/>
      <c r="DDG21" s="29"/>
      <c r="DDH21" s="29"/>
      <c r="DDI21" s="29"/>
      <c r="DDJ21" s="29"/>
      <c r="DDK21" s="29"/>
      <c r="DDL21" s="29"/>
      <c r="DDM21" s="29"/>
      <c r="DDN21" s="29"/>
      <c r="DDO21" s="29"/>
      <c r="DDP21" s="29"/>
      <c r="DDQ21" s="29"/>
      <c r="DDR21" s="29"/>
      <c r="DDS21" s="29"/>
      <c r="DDT21" s="29"/>
      <c r="DDU21" s="29"/>
      <c r="DDV21" s="29"/>
      <c r="DDW21" s="29"/>
      <c r="DDX21" s="29"/>
      <c r="DDY21" s="29"/>
      <c r="DDZ21" s="29"/>
      <c r="DEA21" s="29"/>
      <c r="DEB21" s="29"/>
      <c r="DEC21" s="29"/>
      <c r="DED21" s="29"/>
      <c r="DEE21" s="29"/>
      <c r="DEF21" s="29"/>
      <c r="DEG21" s="29"/>
      <c r="DEH21" s="29"/>
      <c r="DEI21" s="29"/>
      <c r="DEJ21" s="29"/>
      <c r="DEK21" s="29"/>
      <c r="DEL21" s="29"/>
      <c r="DEM21" s="29"/>
      <c r="DEN21" s="29"/>
      <c r="DEO21" s="29"/>
      <c r="DEP21" s="29"/>
      <c r="DEQ21" s="29"/>
      <c r="DER21" s="29"/>
      <c r="DES21" s="29"/>
      <c r="DET21" s="29"/>
      <c r="DEU21" s="29"/>
      <c r="DEV21" s="29"/>
      <c r="DEW21" s="29"/>
      <c r="DEX21" s="29"/>
      <c r="DEY21" s="29"/>
      <c r="DEZ21" s="29"/>
      <c r="DFA21" s="29"/>
      <c r="DFB21" s="29"/>
      <c r="DFC21" s="29"/>
      <c r="DFD21" s="29"/>
      <c r="DFE21" s="29"/>
      <c r="DFF21" s="29"/>
      <c r="DFG21" s="29"/>
      <c r="DFH21" s="29"/>
      <c r="DFI21" s="29"/>
      <c r="DFJ21" s="29"/>
      <c r="DFK21" s="29"/>
      <c r="DFL21" s="29"/>
      <c r="DFM21" s="29"/>
      <c r="DFN21" s="29"/>
      <c r="DFO21" s="29"/>
      <c r="DFP21" s="29"/>
      <c r="DFQ21" s="29"/>
      <c r="DFR21" s="29"/>
      <c r="DFS21" s="29"/>
      <c r="DFT21" s="29"/>
      <c r="DFU21" s="29"/>
      <c r="DFV21" s="29"/>
      <c r="DFW21" s="29"/>
      <c r="DFX21" s="29"/>
      <c r="DFY21" s="29"/>
      <c r="DFZ21" s="29"/>
      <c r="DGA21" s="29"/>
      <c r="DGB21" s="29"/>
      <c r="DGC21" s="29"/>
      <c r="DGD21" s="29"/>
      <c r="DGE21" s="29"/>
      <c r="DGF21" s="29"/>
      <c r="DGG21" s="29"/>
      <c r="DGH21" s="29"/>
      <c r="DGI21" s="29"/>
      <c r="DGJ21" s="29"/>
      <c r="DGK21" s="29"/>
      <c r="DGL21" s="29"/>
      <c r="DGM21" s="29"/>
      <c r="DGN21" s="29"/>
      <c r="DGO21" s="29"/>
      <c r="DGP21" s="29"/>
      <c r="DGQ21" s="29"/>
      <c r="DGR21" s="29"/>
      <c r="DGS21" s="29"/>
      <c r="DGT21" s="29"/>
      <c r="DGU21" s="29"/>
      <c r="DGV21" s="29"/>
      <c r="DGW21" s="29"/>
      <c r="DGX21" s="29"/>
      <c r="DGY21" s="29"/>
      <c r="DGZ21" s="29"/>
      <c r="DHA21" s="29"/>
      <c r="DHB21" s="29"/>
      <c r="DHC21" s="29"/>
      <c r="DHD21" s="29"/>
      <c r="DHE21" s="29"/>
      <c r="DHF21" s="29"/>
      <c r="DHG21" s="29"/>
      <c r="DHH21" s="29"/>
      <c r="DHI21" s="29"/>
      <c r="DHJ21" s="29"/>
      <c r="DHK21" s="29"/>
      <c r="DHL21" s="29"/>
      <c r="DHM21" s="29"/>
      <c r="DHN21" s="29"/>
      <c r="DHO21" s="29"/>
      <c r="DHP21" s="29"/>
      <c r="DHQ21" s="29"/>
      <c r="DHR21" s="29"/>
      <c r="DHS21" s="29"/>
      <c r="DHT21" s="29"/>
      <c r="DHU21" s="29"/>
      <c r="DHV21" s="29"/>
      <c r="DHW21" s="29"/>
      <c r="DHX21" s="29"/>
      <c r="DHY21" s="29"/>
      <c r="DHZ21" s="29"/>
      <c r="DIA21" s="29"/>
      <c r="DIB21" s="29"/>
      <c r="DIC21" s="29"/>
      <c r="DID21" s="29"/>
      <c r="DIE21" s="29"/>
      <c r="DIF21" s="29"/>
      <c r="DIG21" s="29"/>
      <c r="DIH21" s="29"/>
      <c r="DII21" s="29"/>
      <c r="DIJ21" s="29"/>
      <c r="DIK21" s="29"/>
      <c r="DIL21" s="29"/>
      <c r="DIM21" s="29"/>
      <c r="DIN21" s="29"/>
      <c r="DIO21" s="29"/>
      <c r="DIP21" s="29"/>
      <c r="DIQ21" s="29"/>
      <c r="DIR21" s="29"/>
      <c r="DIS21" s="29"/>
      <c r="DIT21" s="29"/>
      <c r="DIU21" s="29"/>
      <c r="DIV21" s="29"/>
      <c r="DIW21" s="29"/>
      <c r="DIX21" s="29"/>
      <c r="DIY21" s="29"/>
      <c r="DIZ21" s="29"/>
      <c r="DJA21" s="29"/>
      <c r="DJB21" s="29"/>
      <c r="DJC21" s="29"/>
      <c r="DJD21" s="29"/>
      <c r="DJE21" s="29"/>
      <c r="DJF21" s="29"/>
      <c r="DJG21" s="29"/>
      <c r="DJH21" s="29"/>
      <c r="DJI21" s="29"/>
      <c r="DJJ21" s="29"/>
      <c r="DJK21" s="29"/>
      <c r="DJL21" s="29"/>
      <c r="DJM21" s="29"/>
      <c r="DJN21" s="29"/>
      <c r="DJO21" s="29"/>
      <c r="DJP21" s="29"/>
      <c r="DJQ21" s="29"/>
      <c r="DJR21" s="29"/>
      <c r="DJS21" s="29"/>
      <c r="DJT21" s="29"/>
      <c r="DJU21" s="29"/>
      <c r="DJV21" s="29"/>
      <c r="DJW21" s="29"/>
      <c r="DJX21" s="29"/>
      <c r="DJY21" s="29"/>
      <c r="DJZ21" s="29"/>
      <c r="DKA21" s="29"/>
      <c r="DKB21" s="29"/>
      <c r="DKC21" s="29"/>
      <c r="DKD21" s="29"/>
      <c r="DKE21" s="29"/>
      <c r="DKF21" s="29"/>
      <c r="DKG21" s="29"/>
      <c r="DKH21" s="29"/>
      <c r="DKI21" s="29"/>
      <c r="DKJ21" s="29"/>
      <c r="DKK21" s="29"/>
      <c r="DKL21" s="29"/>
      <c r="DKM21" s="29"/>
      <c r="DKN21" s="29"/>
      <c r="DKO21" s="29"/>
      <c r="DKP21" s="29"/>
      <c r="DKQ21" s="29"/>
      <c r="DKR21" s="29"/>
      <c r="DKS21" s="29"/>
      <c r="DKT21" s="29"/>
      <c r="DKU21" s="29"/>
      <c r="DKV21" s="29"/>
      <c r="DKW21" s="29"/>
      <c r="DKX21" s="29"/>
      <c r="DKY21" s="29"/>
      <c r="DKZ21" s="29"/>
      <c r="DLA21" s="29"/>
      <c r="DLB21" s="29"/>
      <c r="DLC21" s="29"/>
      <c r="DLD21" s="29"/>
      <c r="DLE21" s="29"/>
      <c r="DLF21" s="29"/>
      <c r="DLG21" s="29"/>
      <c r="DLH21" s="29"/>
      <c r="DLI21" s="29"/>
      <c r="DLJ21" s="29"/>
      <c r="DLK21" s="29"/>
      <c r="DLL21" s="29"/>
      <c r="DLM21" s="29"/>
      <c r="DLN21" s="29"/>
      <c r="DLO21" s="29"/>
      <c r="DLP21" s="29"/>
      <c r="DLQ21" s="29"/>
      <c r="DLR21" s="29"/>
      <c r="DLS21" s="29"/>
      <c r="DLT21" s="29"/>
      <c r="DLU21" s="29"/>
      <c r="DLV21" s="29"/>
      <c r="DLW21" s="29"/>
      <c r="DLX21" s="29"/>
      <c r="DLY21" s="29"/>
      <c r="DLZ21" s="29"/>
      <c r="DMA21" s="29"/>
      <c r="DMB21" s="29"/>
      <c r="DMC21" s="29"/>
      <c r="DMD21" s="29"/>
      <c r="DME21" s="29"/>
      <c r="DMF21" s="29"/>
      <c r="DMG21" s="29"/>
      <c r="DMH21" s="29"/>
      <c r="DMI21" s="29"/>
      <c r="DMJ21" s="29"/>
      <c r="DMK21" s="29"/>
      <c r="DML21" s="29"/>
      <c r="DMM21" s="29"/>
      <c r="DMN21" s="29"/>
      <c r="DMO21" s="29"/>
      <c r="DMP21" s="29"/>
      <c r="DMQ21" s="29"/>
      <c r="DMR21" s="29"/>
      <c r="DMS21" s="29"/>
      <c r="DMT21" s="29"/>
      <c r="DMU21" s="29"/>
      <c r="DMV21" s="29"/>
      <c r="DMW21" s="29"/>
      <c r="DMX21" s="29"/>
      <c r="DMY21" s="29"/>
      <c r="DMZ21" s="29"/>
      <c r="DNA21" s="29"/>
      <c r="DNB21" s="29"/>
      <c r="DNC21" s="29"/>
      <c r="DND21" s="29"/>
      <c r="DNE21" s="29"/>
      <c r="DNF21" s="29"/>
      <c r="DNG21" s="29"/>
      <c r="DNH21" s="29"/>
      <c r="DNI21" s="29"/>
      <c r="DNJ21" s="29"/>
      <c r="DNK21" s="29"/>
      <c r="DNL21" s="29"/>
      <c r="DNM21" s="29"/>
      <c r="DNN21" s="29"/>
      <c r="DNO21" s="29"/>
      <c r="DNP21" s="29"/>
      <c r="DNQ21" s="29"/>
      <c r="DNR21" s="29"/>
      <c r="DNS21" s="29"/>
      <c r="DNT21" s="29"/>
      <c r="DNU21" s="29"/>
      <c r="DNV21" s="29"/>
      <c r="DNW21" s="29"/>
      <c r="DNX21" s="29"/>
      <c r="DNY21" s="29"/>
      <c r="DNZ21" s="29"/>
      <c r="DOA21" s="29"/>
      <c r="DOB21" s="29"/>
      <c r="DOC21" s="29"/>
      <c r="DOD21" s="29"/>
      <c r="DOE21" s="29"/>
      <c r="DOF21" s="29"/>
      <c r="DOG21" s="29"/>
      <c r="DOH21" s="29"/>
      <c r="DOI21" s="29"/>
      <c r="DOJ21" s="29"/>
      <c r="DOK21" s="29"/>
      <c r="DOL21" s="29"/>
      <c r="DOM21" s="29"/>
      <c r="DON21" s="29"/>
      <c r="DOO21" s="29"/>
      <c r="DOP21" s="29"/>
      <c r="DOQ21" s="29"/>
      <c r="DOR21" s="29"/>
      <c r="DOS21" s="29"/>
      <c r="DOT21" s="29"/>
      <c r="DOU21" s="29"/>
      <c r="DOV21" s="29"/>
      <c r="DOW21" s="29"/>
      <c r="DOX21" s="29"/>
      <c r="DOY21" s="29"/>
      <c r="DOZ21" s="29"/>
      <c r="DPA21" s="29"/>
      <c r="DPB21" s="29"/>
      <c r="DPC21" s="29"/>
      <c r="DPD21" s="29"/>
      <c r="DPE21" s="29"/>
      <c r="DPF21" s="29"/>
      <c r="DPG21" s="29"/>
      <c r="DPH21" s="29"/>
      <c r="DPI21" s="29"/>
      <c r="DPJ21" s="29"/>
      <c r="DPK21" s="29"/>
      <c r="DPL21" s="29"/>
      <c r="DPM21" s="29"/>
      <c r="DPN21" s="29"/>
      <c r="DPO21" s="29"/>
      <c r="DPP21" s="29"/>
      <c r="DPQ21" s="29"/>
      <c r="DPR21" s="29"/>
      <c r="DPS21" s="29"/>
      <c r="DPT21" s="29"/>
      <c r="DPU21" s="29"/>
      <c r="DPV21" s="29"/>
      <c r="DPW21" s="29"/>
      <c r="DPX21" s="29"/>
      <c r="DPY21" s="29"/>
      <c r="DPZ21" s="29"/>
      <c r="DQA21" s="29"/>
      <c r="DQB21" s="29"/>
      <c r="DQC21" s="29"/>
      <c r="DQD21" s="29"/>
      <c r="DQE21" s="29"/>
      <c r="DQF21" s="29"/>
      <c r="DQG21" s="29"/>
      <c r="DQH21" s="29"/>
      <c r="DQI21" s="29"/>
      <c r="DQJ21" s="29"/>
      <c r="DQK21" s="29"/>
      <c r="DQL21" s="29"/>
      <c r="DQM21" s="29"/>
      <c r="DQN21" s="29"/>
      <c r="DQO21" s="29"/>
      <c r="DQP21" s="29"/>
      <c r="DQQ21" s="29"/>
      <c r="DQR21" s="29"/>
      <c r="DQS21" s="29"/>
      <c r="DQT21" s="29"/>
      <c r="DQU21" s="29"/>
      <c r="DQV21" s="29"/>
      <c r="DQW21" s="29"/>
      <c r="DQX21" s="29"/>
      <c r="DQY21" s="29"/>
      <c r="DQZ21" s="29"/>
      <c r="DRA21" s="29"/>
      <c r="DRB21" s="29"/>
      <c r="DRC21" s="29"/>
      <c r="DRD21" s="29"/>
      <c r="DRE21" s="29"/>
      <c r="DRF21" s="29"/>
      <c r="DRG21" s="29"/>
      <c r="DRH21" s="29"/>
      <c r="DRI21" s="29"/>
      <c r="DRJ21" s="29"/>
      <c r="DRK21" s="29"/>
      <c r="DRL21" s="29"/>
      <c r="DRM21" s="29"/>
      <c r="DRN21" s="29"/>
      <c r="DRO21" s="29"/>
      <c r="DRP21" s="29"/>
      <c r="DRQ21" s="29"/>
      <c r="DRR21" s="29"/>
      <c r="DRS21" s="29"/>
      <c r="DRT21" s="29"/>
      <c r="DRU21" s="29"/>
      <c r="DRV21" s="29"/>
      <c r="DRW21" s="29"/>
      <c r="DRX21" s="29"/>
      <c r="DRY21" s="29"/>
      <c r="DRZ21" s="29"/>
      <c r="DSA21" s="29"/>
      <c r="DSB21" s="29"/>
      <c r="DSC21" s="29"/>
      <c r="DSD21" s="29"/>
      <c r="DSE21" s="29"/>
      <c r="DSF21" s="29"/>
      <c r="DSG21" s="29"/>
      <c r="DSH21" s="29"/>
      <c r="DSI21" s="29"/>
      <c r="DSJ21" s="29"/>
      <c r="DSK21" s="29"/>
      <c r="DSL21" s="29"/>
      <c r="DSM21" s="29"/>
      <c r="DSN21" s="29"/>
      <c r="DSO21" s="29"/>
      <c r="DSP21" s="29"/>
      <c r="DSQ21" s="29"/>
      <c r="DSR21" s="29"/>
      <c r="DSS21" s="29"/>
      <c r="DST21" s="29"/>
      <c r="DSU21" s="29"/>
      <c r="DSV21" s="29"/>
      <c r="DSW21" s="29"/>
      <c r="DSX21" s="29"/>
      <c r="DSY21" s="29"/>
      <c r="DSZ21" s="29"/>
      <c r="DTA21" s="29"/>
      <c r="DTB21" s="29"/>
      <c r="DTC21" s="29"/>
      <c r="DTD21" s="29"/>
      <c r="DTE21" s="29"/>
      <c r="DTF21" s="29"/>
      <c r="DTG21" s="29"/>
      <c r="DTH21" s="29"/>
      <c r="DTI21" s="29"/>
      <c r="DTJ21" s="29"/>
      <c r="DTK21" s="29"/>
      <c r="DTL21" s="29"/>
      <c r="DTM21" s="29"/>
      <c r="DTN21" s="29"/>
      <c r="DTO21" s="29"/>
      <c r="DTP21" s="29"/>
      <c r="DTQ21" s="29"/>
      <c r="DTR21" s="29"/>
      <c r="DTS21" s="29"/>
      <c r="DTT21" s="29"/>
      <c r="DTU21" s="29"/>
      <c r="DTV21" s="29"/>
      <c r="DTW21" s="29"/>
      <c r="DTX21" s="29"/>
      <c r="DTY21" s="29"/>
      <c r="DTZ21" s="29"/>
      <c r="DUA21" s="29"/>
      <c r="DUB21" s="29"/>
      <c r="DUC21" s="29"/>
      <c r="DUD21" s="29"/>
      <c r="DUE21" s="29"/>
      <c r="DUF21" s="29"/>
      <c r="DUG21" s="29"/>
      <c r="DUH21" s="29"/>
      <c r="DUI21" s="29"/>
      <c r="DUJ21" s="29"/>
      <c r="DUK21" s="29"/>
      <c r="DUL21" s="29"/>
      <c r="DUM21" s="29"/>
      <c r="DUN21" s="29"/>
      <c r="DUO21" s="29"/>
      <c r="DUP21" s="29"/>
      <c r="DUQ21" s="29"/>
      <c r="DUR21" s="29"/>
      <c r="DUS21" s="29"/>
      <c r="DUT21" s="29"/>
      <c r="DUU21" s="29"/>
      <c r="DUV21" s="29"/>
      <c r="DUW21" s="29"/>
      <c r="DUX21" s="29"/>
      <c r="DUY21" s="29"/>
      <c r="DUZ21" s="29"/>
      <c r="DVA21" s="29"/>
      <c r="DVB21" s="29"/>
      <c r="DVC21" s="29"/>
      <c r="DVD21" s="29"/>
      <c r="DVE21" s="29"/>
      <c r="DVF21" s="29"/>
      <c r="DVG21" s="29"/>
      <c r="DVH21" s="29"/>
      <c r="DVI21" s="29"/>
      <c r="DVJ21" s="29"/>
      <c r="DVK21" s="29"/>
      <c r="DVL21" s="29"/>
      <c r="DVM21" s="29"/>
      <c r="DVN21" s="29"/>
      <c r="DVO21" s="29"/>
      <c r="DVP21" s="29"/>
      <c r="DVQ21" s="29"/>
      <c r="DVR21" s="29"/>
      <c r="DVS21" s="29"/>
      <c r="DVT21" s="29"/>
      <c r="DVU21" s="29"/>
      <c r="DVV21" s="29"/>
      <c r="DVW21" s="29"/>
      <c r="DVX21" s="29"/>
      <c r="DVY21" s="29"/>
      <c r="DVZ21" s="29"/>
      <c r="DWA21" s="29"/>
      <c r="DWB21" s="29"/>
      <c r="DWC21" s="29"/>
      <c r="DWD21" s="29"/>
      <c r="DWE21" s="29"/>
      <c r="DWF21" s="29"/>
      <c r="DWG21" s="29"/>
      <c r="DWH21" s="29"/>
      <c r="DWI21" s="29"/>
      <c r="DWJ21" s="29"/>
      <c r="DWK21" s="29"/>
      <c r="DWL21" s="29"/>
      <c r="DWM21" s="29"/>
      <c r="DWN21" s="29"/>
      <c r="DWO21" s="29"/>
      <c r="DWP21" s="29"/>
      <c r="DWQ21" s="29"/>
      <c r="DWR21" s="29"/>
      <c r="DWS21" s="29"/>
      <c r="DWT21" s="29"/>
      <c r="DWU21" s="29"/>
      <c r="DWV21" s="29"/>
      <c r="DWW21" s="29"/>
      <c r="DWX21" s="29"/>
      <c r="DWY21" s="29"/>
      <c r="DWZ21" s="29"/>
      <c r="DXA21" s="29"/>
      <c r="DXB21" s="29"/>
      <c r="DXC21" s="29"/>
      <c r="DXD21" s="29"/>
      <c r="DXE21" s="29"/>
      <c r="DXF21" s="29"/>
      <c r="DXG21" s="29"/>
      <c r="DXH21" s="29"/>
      <c r="DXI21" s="29"/>
      <c r="DXJ21" s="29"/>
      <c r="DXK21" s="29"/>
      <c r="DXL21" s="29"/>
      <c r="DXM21" s="29"/>
      <c r="DXN21" s="29"/>
      <c r="DXO21" s="29"/>
      <c r="DXP21" s="29"/>
      <c r="DXQ21" s="29"/>
      <c r="DXR21" s="29"/>
      <c r="DXS21" s="29"/>
      <c r="DXT21" s="29"/>
      <c r="DXU21" s="29"/>
      <c r="DXV21" s="29"/>
      <c r="DXW21" s="29"/>
      <c r="DXX21" s="29"/>
      <c r="DXY21" s="29"/>
      <c r="DXZ21" s="29"/>
      <c r="DYA21" s="29"/>
      <c r="DYB21" s="29"/>
      <c r="DYC21" s="29"/>
      <c r="DYD21" s="29"/>
      <c r="DYE21" s="29"/>
      <c r="DYF21" s="29"/>
      <c r="DYG21" s="29"/>
      <c r="DYH21" s="29"/>
      <c r="DYI21" s="29"/>
      <c r="DYJ21" s="29"/>
      <c r="DYK21" s="29"/>
      <c r="DYL21" s="29"/>
      <c r="DYM21" s="29"/>
      <c r="DYN21" s="29"/>
      <c r="DYO21" s="29"/>
      <c r="DYP21" s="29"/>
      <c r="DYQ21" s="29"/>
      <c r="DYR21" s="29"/>
      <c r="DYS21" s="29"/>
      <c r="DYT21" s="29"/>
      <c r="DYU21" s="29"/>
      <c r="DYV21" s="29"/>
      <c r="DYW21" s="29"/>
      <c r="DYX21" s="29"/>
      <c r="DYY21" s="29"/>
      <c r="DYZ21" s="29"/>
      <c r="DZA21" s="29"/>
      <c r="DZB21" s="29"/>
      <c r="DZC21" s="29"/>
      <c r="DZD21" s="29"/>
      <c r="DZE21" s="29"/>
      <c r="DZF21" s="29"/>
      <c r="DZG21" s="29"/>
      <c r="DZH21" s="29"/>
      <c r="DZI21" s="29"/>
      <c r="DZJ21" s="29"/>
      <c r="DZK21" s="29"/>
      <c r="DZL21" s="29"/>
      <c r="DZM21" s="29"/>
      <c r="DZN21" s="29"/>
      <c r="DZO21" s="29"/>
      <c r="DZP21" s="29"/>
      <c r="DZQ21" s="29"/>
      <c r="DZR21" s="29"/>
      <c r="DZS21" s="29"/>
      <c r="DZT21" s="29"/>
      <c r="DZU21" s="29"/>
      <c r="DZV21" s="29"/>
      <c r="DZW21" s="29"/>
      <c r="DZX21" s="29"/>
      <c r="DZY21" s="29"/>
      <c r="DZZ21" s="29"/>
      <c r="EAA21" s="29"/>
      <c r="EAB21" s="29"/>
      <c r="EAC21" s="29"/>
      <c r="EAD21" s="29"/>
      <c r="EAE21" s="29"/>
      <c r="EAF21" s="29"/>
      <c r="EAG21" s="29"/>
      <c r="EAH21" s="29"/>
      <c r="EAI21" s="29"/>
      <c r="EAJ21" s="29"/>
      <c r="EAK21" s="29"/>
      <c r="EAL21" s="29"/>
      <c r="EAM21" s="29"/>
      <c r="EAN21" s="29"/>
      <c r="EAO21" s="29"/>
      <c r="EAP21" s="29"/>
      <c r="EAQ21" s="29"/>
      <c r="EAR21" s="29"/>
      <c r="EAS21" s="29"/>
      <c r="EAT21" s="29"/>
      <c r="EAU21" s="29"/>
      <c r="EAV21" s="29"/>
      <c r="EAW21" s="29"/>
      <c r="EAX21" s="29"/>
      <c r="EAY21" s="29"/>
      <c r="EAZ21" s="29"/>
      <c r="EBA21" s="29"/>
      <c r="EBB21" s="29"/>
      <c r="EBC21" s="29"/>
      <c r="EBD21" s="29"/>
      <c r="EBE21" s="29"/>
      <c r="EBF21" s="29"/>
      <c r="EBG21" s="29"/>
      <c r="EBH21" s="29"/>
      <c r="EBI21" s="29"/>
      <c r="EBJ21" s="29"/>
      <c r="EBK21" s="29"/>
      <c r="EBL21" s="29"/>
      <c r="EBM21" s="29"/>
      <c r="EBN21" s="29"/>
      <c r="EBO21" s="29"/>
      <c r="EBP21" s="29"/>
      <c r="EBQ21" s="29"/>
      <c r="EBR21" s="29"/>
      <c r="EBS21" s="29"/>
      <c r="EBT21" s="29"/>
      <c r="EBU21" s="29"/>
      <c r="EBV21" s="29"/>
      <c r="EBW21" s="29"/>
      <c r="EBX21" s="29"/>
      <c r="EBY21" s="29"/>
      <c r="EBZ21" s="29"/>
      <c r="ECA21" s="29"/>
      <c r="ECB21" s="29"/>
      <c r="ECC21" s="29"/>
      <c r="ECD21" s="29"/>
      <c r="ECE21" s="29"/>
      <c r="ECF21" s="29"/>
      <c r="ECG21" s="29"/>
      <c r="ECH21" s="29"/>
      <c r="ECI21" s="29"/>
      <c r="ECJ21" s="29"/>
      <c r="ECK21" s="29"/>
      <c r="ECL21" s="29"/>
      <c r="ECM21" s="29"/>
      <c r="ECN21" s="29"/>
      <c r="ECO21" s="29"/>
      <c r="ECP21" s="29"/>
      <c r="ECQ21" s="29"/>
      <c r="ECR21" s="29"/>
      <c r="ECS21" s="29"/>
      <c r="ECT21" s="29"/>
      <c r="ECU21" s="29"/>
      <c r="ECV21" s="29"/>
      <c r="ECW21" s="29"/>
      <c r="ECX21" s="29"/>
      <c r="ECY21" s="29"/>
      <c r="ECZ21" s="29"/>
      <c r="EDA21" s="29"/>
      <c r="EDB21" s="29"/>
      <c r="EDC21" s="29"/>
      <c r="EDD21" s="29"/>
      <c r="EDE21" s="29"/>
      <c r="EDF21" s="29"/>
      <c r="EDG21" s="29"/>
      <c r="EDH21" s="29"/>
      <c r="EDI21" s="29"/>
      <c r="EDJ21" s="29"/>
      <c r="EDK21" s="29"/>
      <c r="EDL21" s="29"/>
      <c r="EDM21" s="29"/>
      <c r="EDN21" s="29"/>
      <c r="EDO21" s="29"/>
      <c r="EDP21" s="29"/>
      <c r="EDQ21" s="29"/>
      <c r="EDR21" s="29"/>
      <c r="EDS21" s="29"/>
      <c r="EDT21" s="29"/>
      <c r="EDU21" s="29"/>
      <c r="EDV21" s="29"/>
      <c r="EDW21" s="29"/>
      <c r="EDX21" s="29"/>
      <c r="EDY21" s="29"/>
      <c r="EDZ21" s="29"/>
      <c r="EEA21" s="29"/>
      <c r="EEB21" s="29"/>
      <c r="EEC21" s="29"/>
      <c r="EED21" s="29"/>
      <c r="EEE21" s="29"/>
      <c r="EEF21" s="29"/>
      <c r="EEG21" s="29"/>
      <c r="EEH21" s="29"/>
      <c r="EEI21" s="29"/>
      <c r="EEJ21" s="29"/>
      <c r="EEK21" s="29"/>
      <c r="EEL21" s="29"/>
      <c r="EEM21" s="29"/>
      <c r="EEN21" s="29"/>
      <c r="EEO21" s="29"/>
      <c r="EEP21" s="29"/>
      <c r="EEQ21" s="29"/>
      <c r="EER21" s="29"/>
      <c r="EES21" s="29"/>
      <c r="EET21" s="29"/>
      <c r="EEU21" s="29"/>
      <c r="EEV21" s="29"/>
      <c r="EEW21" s="29"/>
      <c r="EEX21" s="29"/>
      <c r="EEY21" s="29"/>
      <c r="EEZ21" s="29"/>
      <c r="EFA21" s="29"/>
      <c r="EFB21" s="29"/>
      <c r="EFC21" s="29"/>
      <c r="EFD21" s="29"/>
      <c r="EFE21" s="29"/>
      <c r="EFF21" s="29"/>
      <c r="EFG21" s="29"/>
      <c r="EFH21" s="29"/>
      <c r="EFI21" s="29"/>
      <c r="EFJ21" s="29"/>
      <c r="EFK21" s="29"/>
      <c r="EFL21" s="29"/>
      <c r="EFM21" s="29"/>
      <c r="EFN21" s="29"/>
      <c r="EFO21" s="29"/>
      <c r="EFP21" s="29"/>
      <c r="EFQ21" s="29"/>
      <c r="EFR21" s="29"/>
      <c r="EFS21" s="29"/>
      <c r="EFT21" s="29"/>
      <c r="EFU21" s="29"/>
      <c r="EFV21" s="29"/>
      <c r="EFW21" s="29"/>
      <c r="EFX21" s="29"/>
      <c r="EFY21" s="29"/>
      <c r="EFZ21" s="29"/>
      <c r="EGA21" s="29"/>
      <c r="EGB21" s="29"/>
      <c r="EGC21" s="29"/>
      <c r="EGD21" s="29"/>
      <c r="EGE21" s="29"/>
      <c r="EGF21" s="29"/>
      <c r="EGG21" s="29"/>
      <c r="EGH21" s="29"/>
      <c r="EGI21" s="29"/>
      <c r="EGJ21" s="29"/>
      <c r="EGK21" s="29"/>
      <c r="EGL21" s="29"/>
      <c r="EGM21" s="29"/>
      <c r="EGN21" s="29"/>
      <c r="EGO21" s="29"/>
      <c r="EGP21" s="29"/>
      <c r="EGQ21" s="29"/>
      <c r="EGR21" s="29"/>
      <c r="EGS21" s="29"/>
      <c r="EGT21" s="29"/>
      <c r="EGU21" s="29"/>
      <c r="EGV21" s="29"/>
      <c r="EGW21" s="29"/>
      <c r="EGX21" s="29"/>
      <c r="EGY21" s="29"/>
      <c r="EGZ21" s="29"/>
      <c r="EHA21" s="29"/>
      <c r="EHB21" s="29"/>
      <c r="EHC21" s="29"/>
      <c r="EHD21" s="29"/>
      <c r="EHE21" s="29"/>
      <c r="EHF21" s="29"/>
      <c r="EHG21" s="29"/>
      <c r="EHH21" s="29"/>
      <c r="EHI21" s="29"/>
      <c r="EHJ21" s="29"/>
      <c r="EHK21" s="29"/>
      <c r="EHL21" s="29"/>
      <c r="EHM21" s="29"/>
      <c r="EHN21" s="29"/>
      <c r="EHO21" s="29"/>
      <c r="EHP21" s="29"/>
      <c r="EHQ21" s="29"/>
      <c r="EHR21" s="29"/>
      <c r="EHS21" s="29"/>
      <c r="EHT21" s="29"/>
      <c r="EHU21" s="29"/>
      <c r="EHV21" s="29"/>
      <c r="EHW21" s="29"/>
      <c r="EHX21" s="29"/>
      <c r="EHY21" s="29"/>
      <c r="EHZ21" s="29"/>
      <c r="EIA21" s="29"/>
      <c r="EIB21" s="29"/>
      <c r="EIC21" s="29"/>
      <c r="EID21" s="29"/>
      <c r="EIE21" s="29"/>
      <c r="EIF21" s="29"/>
      <c r="EIG21" s="29"/>
      <c r="EIH21" s="29"/>
      <c r="EII21" s="29"/>
      <c r="EIJ21" s="29"/>
      <c r="EIK21" s="29"/>
      <c r="EIL21" s="29"/>
      <c r="EIM21" s="29"/>
      <c r="EIN21" s="29"/>
      <c r="EIO21" s="29"/>
      <c r="EIP21" s="29"/>
      <c r="EIQ21" s="29"/>
      <c r="EIR21" s="29"/>
      <c r="EIS21" s="29"/>
      <c r="EIT21" s="29"/>
      <c r="EIU21" s="29"/>
      <c r="EIV21" s="29"/>
      <c r="EIW21" s="29"/>
      <c r="EIX21" s="29"/>
      <c r="EIY21" s="29"/>
      <c r="EIZ21" s="29"/>
      <c r="EJA21" s="29"/>
      <c r="EJB21" s="29"/>
      <c r="EJC21" s="29"/>
      <c r="EJD21" s="29"/>
      <c r="EJE21" s="29"/>
      <c r="EJF21" s="29"/>
      <c r="EJG21" s="29"/>
      <c r="EJH21" s="29"/>
      <c r="EJI21" s="29"/>
      <c r="EJJ21" s="29"/>
      <c r="EJK21" s="29"/>
      <c r="EJL21" s="29"/>
      <c r="EJM21" s="29"/>
      <c r="EJN21" s="29"/>
      <c r="EJO21" s="29"/>
      <c r="EJP21" s="29"/>
      <c r="EJQ21" s="29"/>
      <c r="EJR21" s="29"/>
      <c r="EJS21" s="29"/>
      <c r="EJT21" s="29"/>
      <c r="EJU21" s="29"/>
      <c r="EJV21" s="29"/>
      <c r="EJW21" s="29"/>
      <c r="EJX21" s="29"/>
      <c r="EJY21" s="29"/>
      <c r="EJZ21" s="29"/>
      <c r="EKA21" s="29"/>
      <c r="EKB21" s="29"/>
      <c r="EKC21" s="29"/>
      <c r="EKD21" s="29"/>
      <c r="EKE21" s="29"/>
      <c r="EKF21" s="29"/>
      <c r="EKG21" s="29"/>
      <c r="EKH21" s="29"/>
      <c r="EKI21" s="29"/>
      <c r="EKJ21" s="29"/>
      <c r="EKK21" s="29"/>
      <c r="EKL21" s="29"/>
      <c r="EKM21" s="29"/>
      <c r="EKN21" s="29"/>
      <c r="EKO21" s="29"/>
      <c r="EKP21" s="29"/>
      <c r="EKQ21" s="29"/>
      <c r="EKR21" s="29"/>
      <c r="EKS21" s="29"/>
      <c r="EKT21" s="29"/>
      <c r="EKU21" s="29"/>
      <c r="EKV21" s="29"/>
      <c r="EKW21" s="29"/>
      <c r="EKX21" s="29"/>
      <c r="EKY21" s="29"/>
      <c r="EKZ21" s="29"/>
      <c r="ELA21" s="29"/>
      <c r="ELB21" s="29"/>
      <c r="ELC21" s="29"/>
      <c r="ELD21" s="29"/>
      <c r="ELE21" s="29"/>
      <c r="ELF21" s="29"/>
      <c r="ELG21" s="29"/>
      <c r="ELH21" s="29"/>
      <c r="ELI21" s="29"/>
      <c r="ELJ21" s="29"/>
      <c r="ELK21" s="29"/>
      <c r="ELL21" s="29"/>
      <c r="ELM21" s="29"/>
      <c r="ELN21" s="29"/>
      <c r="ELO21" s="29"/>
      <c r="ELP21" s="29"/>
      <c r="ELQ21" s="29"/>
      <c r="ELR21" s="29"/>
      <c r="ELS21" s="29"/>
      <c r="ELT21" s="29"/>
      <c r="ELU21" s="29"/>
      <c r="ELV21" s="29"/>
      <c r="ELW21" s="29"/>
      <c r="ELX21" s="29"/>
      <c r="ELY21" s="29"/>
      <c r="ELZ21" s="29"/>
      <c r="EMA21" s="29"/>
      <c r="EMB21" s="29"/>
      <c r="EMC21" s="29"/>
      <c r="EMD21" s="29"/>
      <c r="EME21" s="29"/>
      <c r="EMF21" s="29"/>
      <c r="EMG21" s="29"/>
      <c r="EMH21" s="29"/>
      <c r="EMI21" s="29"/>
      <c r="EMJ21" s="29"/>
      <c r="EMK21" s="29"/>
      <c r="EML21" s="29"/>
      <c r="EMM21" s="29"/>
      <c r="EMN21" s="29"/>
      <c r="EMO21" s="29"/>
      <c r="EMP21" s="29"/>
      <c r="EMQ21" s="29"/>
      <c r="EMR21" s="29"/>
      <c r="EMS21" s="29"/>
      <c r="EMT21" s="29"/>
      <c r="EMU21" s="29"/>
      <c r="EMV21" s="29"/>
      <c r="EMW21" s="29"/>
      <c r="EMX21" s="29"/>
      <c r="EMY21" s="29"/>
      <c r="EMZ21" s="29"/>
      <c r="ENA21" s="29"/>
      <c r="ENB21" s="29"/>
      <c r="ENC21" s="29"/>
      <c r="END21" s="29"/>
      <c r="ENE21" s="29"/>
      <c r="ENF21" s="29"/>
      <c r="ENG21" s="29"/>
      <c r="ENH21" s="29"/>
      <c r="ENI21" s="29"/>
      <c r="ENJ21" s="29"/>
      <c r="ENK21" s="29"/>
      <c r="ENL21" s="29"/>
      <c r="ENM21" s="29"/>
      <c r="ENN21" s="29"/>
      <c r="ENO21" s="29"/>
      <c r="ENP21" s="29"/>
      <c r="ENQ21" s="29"/>
      <c r="ENR21" s="29"/>
      <c r="ENS21" s="29"/>
      <c r="ENT21" s="29"/>
      <c r="ENU21" s="29"/>
      <c r="ENV21" s="29"/>
      <c r="ENW21" s="29"/>
      <c r="ENX21" s="29"/>
      <c r="ENY21" s="29"/>
      <c r="ENZ21" s="29"/>
      <c r="EOA21" s="29"/>
      <c r="EOB21" s="29"/>
      <c r="EOC21" s="29"/>
      <c r="EOD21" s="29"/>
      <c r="EOE21" s="29"/>
      <c r="EOF21" s="29"/>
      <c r="EOG21" s="29"/>
      <c r="EOH21" s="29"/>
      <c r="EOI21" s="29"/>
      <c r="EOJ21" s="29"/>
      <c r="EOK21" s="29"/>
      <c r="EOL21" s="29"/>
      <c r="EOM21" s="29"/>
      <c r="EON21" s="29"/>
      <c r="EOO21" s="29"/>
      <c r="EOP21" s="29"/>
      <c r="EOQ21" s="29"/>
      <c r="EOR21" s="29"/>
      <c r="EOS21" s="29"/>
      <c r="EOT21" s="29"/>
      <c r="EOU21" s="29"/>
      <c r="EOV21" s="29"/>
      <c r="EOW21" s="29"/>
      <c r="EOX21" s="29"/>
      <c r="EOY21" s="29"/>
      <c r="EOZ21" s="29"/>
      <c r="EPA21" s="29"/>
      <c r="EPB21" s="29"/>
      <c r="EPC21" s="29"/>
      <c r="EPD21" s="29"/>
      <c r="EPE21" s="29"/>
      <c r="EPF21" s="29"/>
      <c r="EPG21" s="29"/>
      <c r="EPH21" s="29"/>
      <c r="EPI21" s="29"/>
      <c r="EPJ21" s="29"/>
      <c r="EPK21" s="29"/>
      <c r="EPL21" s="29"/>
      <c r="EPM21" s="29"/>
      <c r="EPN21" s="29"/>
      <c r="EPO21" s="29"/>
      <c r="EPP21" s="29"/>
      <c r="EPQ21" s="29"/>
      <c r="EPR21" s="29"/>
      <c r="EPS21" s="29"/>
      <c r="EPT21" s="29"/>
      <c r="EPU21" s="29"/>
      <c r="EPV21" s="29"/>
      <c r="EPW21" s="29"/>
      <c r="EPX21" s="29"/>
      <c r="EPY21" s="29"/>
      <c r="EPZ21" s="29"/>
      <c r="EQA21" s="29"/>
      <c r="EQB21" s="29"/>
      <c r="EQC21" s="29"/>
      <c r="EQD21" s="29"/>
      <c r="EQE21" s="29"/>
      <c r="EQF21" s="29"/>
      <c r="EQG21" s="29"/>
      <c r="EQH21" s="29"/>
      <c r="EQI21" s="29"/>
      <c r="EQJ21" s="29"/>
      <c r="EQK21" s="29"/>
      <c r="EQL21" s="29"/>
      <c r="EQM21" s="29"/>
      <c r="EQN21" s="29"/>
      <c r="EQO21" s="29"/>
      <c r="EQP21" s="29"/>
      <c r="EQQ21" s="29"/>
      <c r="EQR21" s="29"/>
      <c r="EQS21" s="29"/>
      <c r="EQT21" s="29"/>
      <c r="EQU21" s="29"/>
      <c r="EQV21" s="29"/>
      <c r="EQW21" s="29"/>
      <c r="EQX21" s="29"/>
      <c r="EQY21" s="29"/>
      <c r="EQZ21" s="29"/>
      <c r="ERA21" s="29"/>
      <c r="ERB21" s="29"/>
      <c r="ERC21" s="29"/>
      <c r="ERD21" s="29"/>
      <c r="ERE21" s="29"/>
      <c r="ERF21" s="29"/>
      <c r="ERG21" s="29"/>
      <c r="ERH21" s="29"/>
      <c r="ERI21" s="29"/>
      <c r="ERJ21" s="29"/>
      <c r="ERK21" s="29"/>
      <c r="ERL21" s="29"/>
      <c r="ERM21" s="29"/>
      <c r="ERN21" s="29"/>
      <c r="ERO21" s="29"/>
      <c r="ERP21" s="29"/>
      <c r="ERQ21" s="29"/>
      <c r="ERR21" s="29"/>
      <c r="ERS21" s="29"/>
      <c r="ERT21" s="29"/>
      <c r="ERU21" s="29"/>
      <c r="ERV21" s="29"/>
      <c r="ERW21" s="29"/>
      <c r="ERX21" s="29"/>
      <c r="ERY21" s="29"/>
      <c r="ERZ21" s="29"/>
      <c r="ESA21" s="29"/>
      <c r="ESB21" s="29"/>
      <c r="ESC21" s="29"/>
      <c r="ESD21" s="29"/>
      <c r="ESE21" s="29"/>
      <c r="ESF21" s="29"/>
      <c r="ESG21" s="29"/>
      <c r="ESH21" s="29"/>
      <c r="ESI21" s="29"/>
      <c r="ESJ21" s="29"/>
      <c r="ESK21" s="29"/>
      <c r="ESL21" s="29"/>
      <c r="ESM21" s="29"/>
      <c r="ESN21" s="29"/>
      <c r="ESO21" s="29"/>
      <c r="ESP21" s="29"/>
      <c r="ESQ21" s="29"/>
      <c r="ESR21" s="29"/>
      <c r="ESS21" s="29"/>
      <c r="EST21" s="29"/>
      <c r="ESU21" s="29"/>
      <c r="ESV21" s="29"/>
      <c r="ESW21" s="29"/>
      <c r="ESX21" s="29"/>
      <c r="ESY21" s="29"/>
      <c r="ESZ21" s="29"/>
      <c r="ETA21" s="29"/>
      <c r="ETB21" s="29"/>
      <c r="ETC21" s="29"/>
      <c r="ETD21" s="29"/>
      <c r="ETE21" s="29"/>
      <c r="ETF21" s="29"/>
      <c r="ETG21" s="29"/>
      <c r="ETH21" s="29"/>
      <c r="ETI21" s="29"/>
      <c r="ETJ21" s="29"/>
      <c r="ETK21" s="29"/>
      <c r="ETL21" s="29"/>
      <c r="ETM21" s="29"/>
      <c r="ETN21" s="29"/>
      <c r="ETO21" s="29"/>
      <c r="ETP21" s="29"/>
      <c r="ETQ21" s="29"/>
      <c r="ETR21" s="29"/>
      <c r="ETS21" s="29"/>
      <c r="ETT21" s="29"/>
      <c r="ETU21" s="29"/>
      <c r="ETV21" s="29"/>
      <c r="ETW21" s="29"/>
      <c r="ETX21" s="29"/>
      <c r="ETY21" s="29"/>
      <c r="ETZ21" s="29"/>
      <c r="EUA21" s="29"/>
      <c r="EUB21" s="29"/>
      <c r="EUC21" s="29"/>
      <c r="EUD21" s="29"/>
      <c r="EUE21" s="29"/>
      <c r="EUF21" s="29"/>
      <c r="EUG21" s="29"/>
      <c r="EUH21" s="29"/>
      <c r="EUI21" s="29"/>
      <c r="EUJ21" s="29"/>
      <c r="EUK21" s="29"/>
      <c r="EUL21" s="29"/>
      <c r="EUM21" s="29"/>
      <c r="EUN21" s="29"/>
      <c r="EUO21" s="29"/>
      <c r="EUP21" s="29"/>
      <c r="EUQ21" s="29"/>
      <c r="EUR21" s="29"/>
      <c r="EUS21" s="29"/>
      <c r="EUT21" s="29"/>
      <c r="EUU21" s="29"/>
      <c r="EUV21" s="29"/>
      <c r="EUW21" s="29"/>
      <c r="EUX21" s="29"/>
      <c r="EUY21" s="29"/>
      <c r="EUZ21" s="29"/>
      <c r="EVA21" s="29"/>
      <c r="EVB21" s="29"/>
      <c r="EVC21" s="29"/>
      <c r="EVD21" s="29"/>
      <c r="EVE21" s="29"/>
      <c r="EVF21" s="29"/>
      <c r="EVG21" s="29"/>
      <c r="EVH21" s="29"/>
      <c r="EVI21" s="29"/>
      <c r="EVJ21" s="29"/>
      <c r="EVK21" s="29"/>
      <c r="EVL21" s="29"/>
      <c r="EVM21" s="29"/>
      <c r="EVN21" s="29"/>
      <c r="EVO21" s="29"/>
      <c r="EVP21" s="29"/>
      <c r="EVQ21" s="29"/>
      <c r="EVR21" s="29"/>
      <c r="EVS21" s="29"/>
      <c r="EVT21" s="29"/>
      <c r="EVU21" s="29"/>
      <c r="EVV21" s="29"/>
      <c r="EVW21" s="29"/>
      <c r="EVX21" s="29"/>
      <c r="EVY21" s="29"/>
      <c r="EVZ21" s="29"/>
      <c r="EWA21" s="29"/>
      <c r="EWB21" s="29"/>
      <c r="EWC21" s="29"/>
      <c r="EWD21" s="29"/>
      <c r="EWE21" s="29"/>
      <c r="EWF21" s="29"/>
      <c r="EWG21" s="29"/>
      <c r="EWH21" s="29"/>
      <c r="EWI21" s="29"/>
      <c r="EWJ21" s="29"/>
      <c r="EWK21" s="29"/>
      <c r="EWL21" s="29"/>
      <c r="EWM21" s="29"/>
      <c r="EWN21" s="29"/>
      <c r="EWO21" s="29"/>
      <c r="EWP21" s="29"/>
      <c r="EWQ21" s="29"/>
      <c r="EWR21" s="29"/>
      <c r="EWS21" s="29"/>
      <c r="EWT21" s="29"/>
      <c r="EWU21" s="29"/>
      <c r="EWV21" s="29"/>
      <c r="EWW21" s="29"/>
      <c r="EWX21" s="29"/>
      <c r="EWY21" s="29"/>
      <c r="EWZ21" s="29"/>
      <c r="EXA21" s="29"/>
      <c r="EXB21" s="29"/>
      <c r="EXC21" s="29"/>
      <c r="EXD21" s="29"/>
      <c r="EXE21" s="29"/>
      <c r="EXF21" s="29"/>
      <c r="EXG21" s="29"/>
      <c r="EXH21" s="29"/>
      <c r="EXI21" s="29"/>
      <c r="EXJ21" s="29"/>
      <c r="EXK21" s="29"/>
      <c r="EXL21" s="29"/>
      <c r="EXM21" s="29"/>
      <c r="EXN21" s="29"/>
      <c r="EXO21" s="29"/>
      <c r="EXP21" s="29"/>
      <c r="EXQ21" s="29"/>
      <c r="EXR21" s="29"/>
      <c r="EXS21" s="29"/>
      <c r="EXT21" s="29"/>
      <c r="EXU21" s="29"/>
      <c r="EXV21" s="29"/>
      <c r="EXW21" s="29"/>
      <c r="EXX21" s="29"/>
      <c r="EXY21" s="29"/>
      <c r="EXZ21" s="29"/>
      <c r="EYA21" s="29"/>
      <c r="EYB21" s="29"/>
      <c r="EYC21" s="29"/>
      <c r="EYD21" s="29"/>
      <c r="EYE21" s="29"/>
      <c r="EYF21" s="29"/>
      <c r="EYG21" s="29"/>
      <c r="EYH21" s="29"/>
      <c r="EYI21" s="29"/>
      <c r="EYJ21" s="29"/>
      <c r="EYK21" s="29"/>
      <c r="EYL21" s="29"/>
      <c r="EYM21" s="29"/>
      <c r="EYN21" s="29"/>
      <c r="EYO21" s="29"/>
      <c r="EYP21" s="29"/>
      <c r="EYQ21" s="29"/>
      <c r="EYR21" s="29"/>
      <c r="EYS21" s="29"/>
      <c r="EYT21" s="29"/>
      <c r="EYU21" s="29"/>
      <c r="EYV21" s="29"/>
      <c r="EYW21" s="29"/>
      <c r="EYX21" s="29"/>
      <c r="EYY21" s="29"/>
      <c r="EYZ21" s="29"/>
      <c r="EZA21" s="29"/>
      <c r="EZB21" s="29"/>
      <c r="EZC21" s="29"/>
      <c r="EZD21" s="29"/>
      <c r="EZE21" s="29"/>
      <c r="EZF21" s="29"/>
      <c r="EZG21" s="29"/>
      <c r="EZH21" s="29"/>
      <c r="EZI21" s="29"/>
      <c r="EZJ21" s="29"/>
      <c r="EZK21" s="29"/>
      <c r="EZL21" s="29"/>
      <c r="EZM21" s="29"/>
      <c r="EZN21" s="29"/>
      <c r="EZO21" s="29"/>
      <c r="EZP21" s="29"/>
      <c r="EZQ21" s="29"/>
      <c r="EZR21" s="29"/>
      <c r="EZS21" s="29"/>
      <c r="EZT21" s="29"/>
      <c r="EZU21" s="29"/>
      <c r="EZV21" s="29"/>
      <c r="EZW21" s="29"/>
      <c r="EZX21" s="29"/>
      <c r="EZY21" s="29"/>
      <c r="EZZ21" s="29"/>
      <c r="FAA21" s="29"/>
      <c r="FAB21" s="29"/>
      <c r="FAC21" s="29"/>
      <c r="FAD21" s="29"/>
      <c r="FAE21" s="29"/>
      <c r="FAF21" s="29"/>
      <c r="FAG21" s="29"/>
      <c r="FAH21" s="29"/>
      <c r="FAI21" s="29"/>
      <c r="FAJ21" s="29"/>
      <c r="FAK21" s="29"/>
      <c r="FAL21" s="29"/>
      <c r="FAM21" s="29"/>
      <c r="FAN21" s="29"/>
      <c r="FAO21" s="29"/>
      <c r="FAP21" s="29"/>
      <c r="FAQ21" s="29"/>
      <c r="FAR21" s="29"/>
      <c r="FAS21" s="29"/>
      <c r="FAT21" s="29"/>
      <c r="FAU21" s="29"/>
      <c r="FAV21" s="29"/>
      <c r="FAW21" s="29"/>
      <c r="FAX21" s="29"/>
      <c r="FAY21" s="29"/>
      <c r="FAZ21" s="29"/>
      <c r="FBA21" s="29"/>
      <c r="FBB21" s="29"/>
      <c r="FBC21" s="29"/>
      <c r="FBD21" s="29"/>
      <c r="FBE21" s="29"/>
      <c r="FBF21" s="29"/>
      <c r="FBG21" s="29"/>
      <c r="FBH21" s="29"/>
      <c r="FBI21" s="29"/>
      <c r="FBJ21" s="29"/>
      <c r="FBK21" s="29"/>
      <c r="FBL21" s="29"/>
      <c r="FBM21" s="29"/>
      <c r="FBN21" s="29"/>
      <c r="FBO21" s="29"/>
      <c r="FBP21" s="29"/>
      <c r="FBQ21" s="29"/>
      <c r="FBR21" s="29"/>
      <c r="FBS21" s="29"/>
      <c r="FBT21" s="29"/>
      <c r="FBU21" s="29"/>
      <c r="FBV21" s="29"/>
      <c r="FBW21" s="29"/>
      <c r="FBX21" s="29"/>
      <c r="FBY21" s="29"/>
      <c r="FBZ21" s="29"/>
      <c r="FCA21" s="29"/>
      <c r="FCB21" s="29"/>
      <c r="FCC21" s="29"/>
      <c r="FCD21" s="29"/>
      <c r="FCE21" s="29"/>
      <c r="FCF21" s="29"/>
      <c r="FCG21" s="29"/>
      <c r="FCH21" s="29"/>
      <c r="FCI21" s="29"/>
      <c r="FCJ21" s="29"/>
      <c r="FCK21" s="29"/>
      <c r="FCL21" s="29"/>
      <c r="FCM21" s="29"/>
      <c r="FCN21" s="29"/>
      <c r="FCO21" s="29"/>
      <c r="FCP21" s="29"/>
      <c r="FCQ21" s="29"/>
      <c r="FCR21" s="29"/>
      <c r="FCS21" s="29"/>
      <c r="FCT21" s="29"/>
      <c r="FCU21" s="29"/>
      <c r="FCV21" s="29"/>
      <c r="FCW21" s="29"/>
      <c r="FCX21" s="29"/>
      <c r="FCY21" s="29"/>
      <c r="FCZ21" s="29"/>
      <c r="FDA21" s="29"/>
      <c r="FDB21" s="29"/>
      <c r="FDC21" s="29"/>
      <c r="FDD21" s="29"/>
      <c r="FDE21" s="29"/>
      <c r="FDF21" s="29"/>
      <c r="FDG21" s="29"/>
      <c r="FDH21" s="29"/>
      <c r="FDI21" s="29"/>
      <c r="FDJ21" s="29"/>
      <c r="FDK21" s="29"/>
      <c r="FDL21" s="29"/>
      <c r="FDM21" s="29"/>
      <c r="FDN21" s="29"/>
      <c r="FDO21" s="29"/>
      <c r="FDP21" s="29"/>
      <c r="FDQ21" s="29"/>
      <c r="FDR21" s="29"/>
      <c r="FDS21" s="29"/>
      <c r="FDT21" s="29"/>
      <c r="FDU21" s="29"/>
      <c r="FDV21" s="29"/>
      <c r="FDW21" s="29"/>
      <c r="FDX21" s="29"/>
      <c r="FDY21" s="29"/>
      <c r="FDZ21" s="29"/>
      <c r="FEA21" s="29"/>
      <c r="FEB21" s="29"/>
      <c r="FEC21" s="29"/>
      <c r="FED21" s="29"/>
      <c r="FEE21" s="29"/>
      <c r="FEF21" s="29"/>
      <c r="FEG21" s="29"/>
      <c r="FEH21" s="29"/>
      <c r="FEI21" s="29"/>
      <c r="FEJ21" s="29"/>
      <c r="FEK21" s="29"/>
      <c r="FEL21" s="29"/>
      <c r="FEM21" s="29"/>
      <c r="FEN21" s="29"/>
      <c r="FEO21" s="29"/>
      <c r="FEP21" s="29"/>
      <c r="FEQ21" s="29"/>
      <c r="FER21" s="29"/>
      <c r="FES21" s="29"/>
      <c r="FET21" s="29"/>
      <c r="FEU21" s="29"/>
      <c r="FEV21" s="29"/>
      <c r="FEW21" s="29"/>
      <c r="FEX21" s="29"/>
      <c r="FEY21" s="29"/>
      <c r="FEZ21" s="29"/>
      <c r="FFA21" s="29"/>
      <c r="FFB21" s="29"/>
      <c r="FFC21" s="29"/>
      <c r="FFD21" s="29"/>
      <c r="FFE21" s="29"/>
      <c r="FFF21" s="29"/>
      <c r="FFG21" s="29"/>
      <c r="FFH21" s="29"/>
      <c r="FFI21" s="29"/>
      <c r="FFJ21" s="29"/>
      <c r="FFK21" s="29"/>
      <c r="FFL21" s="29"/>
      <c r="FFM21" s="29"/>
      <c r="FFN21" s="29"/>
      <c r="FFO21" s="29"/>
      <c r="FFP21" s="29"/>
      <c r="FFQ21" s="29"/>
      <c r="FFR21" s="29"/>
      <c r="FFS21" s="29"/>
      <c r="FFT21" s="29"/>
      <c r="FFU21" s="29"/>
      <c r="FFV21" s="29"/>
      <c r="FFW21" s="29"/>
      <c r="FFX21" s="29"/>
      <c r="FFY21" s="29"/>
      <c r="FFZ21" s="29"/>
      <c r="FGA21" s="29"/>
      <c r="FGB21" s="29"/>
      <c r="FGC21" s="29"/>
      <c r="FGD21" s="29"/>
      <c r="FGE21" s="29"/>
      <c r="FGF21" s="29"/>
      <c r="FGG21" s="29"/>
      <c r="FGH21" s="29"/>
      <c r="FGI21" s="29"/>
      <c r="FGJ21" s="29"/>
      <c r="FGK21" s="29"/>
      <c r="FGL21" s="29"/>
      <c r="FGM21" s="29"/>
      <c r="FGN21" s="29"/>
      <c r="FGO21" s="29"/>
      <c r="FGP21" s="29"/>
      <c r="FGQ21" s="29"/>
      <c r="FGR21" s="29"/>
      <c r="FGS21" s="29"/>
      <c r="FGT21" s="29"/>
      <c r="FGU21" s="29"/>
      <c r="FGV21" s="29"/>
      <c r="FGW21" s="29"/>
      <c r="FGX21" s="29"/>
      <c r="FGY21" s="29"/>
      <c r="FGZ21" s="29"/>
      <c r="FHA21" s="29"/>
      <c r="FHB21" s="29"/>
      <c r="FHC21" s="29"/>
      <c r="FHD21" s="29"/>
      <c r="FHE21" s="29"/>
      <c r="FHF21" s="29"/>
      <c r="FHG21" s="29"/>
      <c r="FHH21" s="29"/>
      <c r="FHI21" s="29"/>
      <c r="FHJ21" s="29"/>
      <c r="FHK21" s="29"/>
      <c r="FHL21" s="29"/>
      <c r="FHM21" s="29"/>
      <c r="FHN21" s="29"/>
      <c r="FHO21" s="29"/>
      <c r="FHP21" s="29"/>
      <c r="FHQ21" s="29"/>
      <c r="FHR21" s="29"/>
      <c r="FHS21" s="29"/>
      <c r="FHT21" s="29"/>
      <c r="FHU21" s="29"/>
      <c r="FHV21" s="29"/>
      <c r="FHW21" s="29"/>
      <c r="FHX21" s="29"/>
      <c r="FHY21" s="29"/>
      <c r="FHZ21" s="29"/>
      <c r="FIA21" s="29"/>
      <c r="FIB21" s="29"/>
      <c r="FIC21" s="29"/>
      <c r="FID21" s="29"/>
      <c r="FIE21" s="29"/>
      <c r="FIF21" s="29"/>
      <c r="FIG21" s="29"/>
      <c r="FIH21" s="29"/>
      <c r="FII21" s="29"/>
      <c r="FIJ21" s="29"/>
      <c r="FIK21" s="29"/>
      <c r="FIL21" s="29"/>
      <c r="FIM21" s="29"/>
      <c r="FIN21" s="29"/>
      <c r="FIO21" s="29"/>
      <c r="FIP21" s="29"/>
      <c r="FIQ21" s="29"/>
      <c r="FIR21" s="29"/>
      <c r="FIS21" s="29"/>
      <c r="FIT21" s="29"/>
      <c r="FIU21" s="29"/>
      <c r="FIV21" s="29"/>
      <c r="FIW21" s="29"/>
      <c r="FIX21" s="29"/>
      <c r="FIY21" s="29"/>
      <c r="FIZ21" s="29"/>
      <c r="FJA21" s="29"/>
      <c r="FJB21" s="29"/>
      <c r="FJC21" s="29"/>
      <c r="FJD21" s="29"/>
      <c r="FJE21" s="29"/>
      <c r="FJF21" s="29"/>
      <c r="FJG21" s="29"/>
      <c r="FJH21" s="29"/>
      <c r="FJI21" s="29"/>
      <c r="FJJ21" s="29"/>
      <c r="FJK21" s="29"/>
      <c r="FJL21" s="29"/>
      <c r="FJM21" s="29"/>
      <c r="FJN21" s="29"/>
      <c r="FJO21" s="29"/>
      <c r="FJP21" s="29"/>
      <c r="FJQ21" s="29"/>
      <c r="FJR21" s="29"/>
      <c r="FJS21" s="29"/>
      <c r="FJT21" s="29"/>
      <c r="FJU21" s="29"/>
      <c r="FJV21" s="29"/>
      <c r="FJW21" s="29"/>
      <c r="FJX21" s="29"/>
      <c r="FJY21" s="29"/>
      <c r="FJZ21" s="29"/>
      <c r="FKA21" s="29"/>
      <c r="FKB21" s="29"/>
      <c r="FKC21" s="29"/>
      <c r="FKD21" s="29"/>
      <c r="FKE21" s="29"/>
      <c r="FKF21" s="29"/>
      <c r="FKG21" s="29"/>
      <c r="FKH21" s="29"/>
      <c r="FKI21" s="29"/>
      <c r="FKJ21" s="29"/>
      <c r="FKK21" s="29"/>
      <c r="FKL21" s="29"/>
      <c r="FKM21" s="29"/>
      <c r="FKN21" s="29"/>
      <c r="FKO21" s="29"/>
      <c r="FKP21" s="29"/>
      <c r="FKQ21" s="29"/>
      <c r="FKR21" s="29"/>
      <c r="FKS21" s="29"/>
      <c r="FKT21" s="29"/>
      <c r="FKU21" s="29"/>
      <c r="FKV21" s="29"/>
      <c r="FKW21" s="29"/>
      <c r="FKX21" s="29"/>
      <c r="FKY21" s="29"/>
      <c r="FKZ21" s="29"/>
      <c r="FLA21" s="29"/>
      <c r="FLB21" s="29"/>
      <c r="FLC21" s="29"/>
      <c r="FLD21" s="29"/>
      <c r="FLE21" s="29"/>
      <c r="FLF21" s="29"/>
      <c r="FLG21" s="29"/>
      <c r="FLH21" s="29"/>
      <c r="FLI21" s="29"/>
      <c r="FLJ21" s="29"/>
      <c r="FLK21" s="29"/>
      <c r="FLL21" s="29"/>
      <c r="FLM21" s="29"/>
      <c r="FLN21" s="29"/>
      <c r="FLO21" s="29"/>
      <c r="FLP21" s="29"/>
      <c r="FLQ21" s="29"/>
      <c r="FLR21" s="29"/>
      <c r="FLS21" s="29"/>
      <c r="FLT21" s="29"/>
      <c r="FLU21" s="29"/>
      <c r="FLV21" s="29"/>
      <c r="FLW21" s="29"/>
      <c r="FLX21" s="29"/>
      <c r="FLY21" s="29"/>
      <c r="FLZ21" s="29"/>
      <c r="FMA21" s="29"/>
      <c r="FMB21" s="29"/>
      <c r="FMC21" s="29"/>
      <c r="FMD21" s="29"/>
      <c r="FME21" s="29"/>
      <c r="FMF21" s="29"/>
      <c r="FMG21" s="29"/>
      <c r="FMH21" s="29"/>
      <c r="FMI21" s="29"/>
      <c r="FMJ21" s="29"/>
      <c r="FMK21" s="29"/>
      <c r="FML21" s="29"/>
      <c r="FMM21" s="29"/>
      <c r="FMN21" s="29"/>
      <c r="FMO21" s="29"/>
      <c r="FMP21" s="29"/>
      <c r="FMQ21" s="29"/>
      <c r="FMR21" s="29"/>
      <c r="FMS21" s="29"/>
      <c r="FMT21" s="29"/>
      <c r="FMU21" s="29"/>
      <c r="FMV21" s="29"/>
      <c r="FMW21" s="29"/>
      <c r="FMX21" s="29"/>
      <c r="FMY21" s="29"/>
      <c r="FMZ21" s="29"/>
      <c r="FNA21" s="29"/>
      <c r="FNB21" s="29"/>
      <c r="FNC21" s="29"/>
      <c r="FND21" s="29"/>
      <c r="FNE21" s="29"/>
      <c r="FNF21" s="29"/>
      <c r="FNG21" s="29"/>
      <c r="FNH21" s="29"/>
      <c r="FNI21" s="29"/>
      <c r="FNJ21" s="29"/>
      <c r="FNK21" s="29"/>
      <c r="FNL21" s="29"/>
      <c r="FNM21" s="29"/>
      <c r="FNN21" s="29"/>
      <c r="FNO21" s="29"/>
      <c r="FNP21" s="29"/>
      <c r="FNQ21" s="29"/>
      <c r="FNR21" s="29"/>
      <c r="FNS21" s="29"/>
      <c r="FNT21" s="29"/>
      <c r="FNU21" s="29"/>
      <c r="FNV21" s="29"/>
      <c r="FNW21" s="29"/>
      <c r="FNX21" s="29"/>
      <c r="FNY21" s="29"/>
      <c r="FNZ21" s="29"/>
      <c r="FOA21" s="29"/>
      <c r="FOB21" s="29"/>
      <c r="FOC21" s="29"/>
      <c r="FOD21" s="29"/>
      <c r="FOE21" s="29"/>
      <c r="FOF21" s="29"/>
      <c r="FOG21" s="29"/>
      <c r="FOH21" s="29"/>
      <c r="FOI21" s="29"/>
      <c r="FOJ21" s="29"/>
      <c r="FOK21" s="29"/>
      <c r="FOL21" s="29"/>
      <c r="FOM21" s="29"/>
      <c r="FON21" s="29"/>
      <c r="FOO21" s="29"/>
      <c r="FOP21" s="29"/>
      <c r="FOQ21" s="29"/>
      <c r="FOR21" s="29"/>
      <c r="FOS21" s="29"/>
      <c r="FOT21" s="29"/>
      <c r="FOU21" s="29"/>
      <c r="FOV21" s="29"/>
      <c r="FOW21" s="29"/>
      <c r="FOX21" s="29"/>
      <c r="FOY21" s="29"/>
      <c r="FOZ21" s="29"/>
      <c r="FPA21" s="29"/>
      <c r="FPB21" s="29"/>
      <c r="FPC21" s="29"/>
      <c r="FPD21" s="29"/>
      <c r="FPE21" s="29"/>
      <c r="FPF21" s="29"/>
      <c r="FPG21" s="29"/>
      <c r="FPH21" s="29"/>
      <c r="FPI21" s="29"/>
      <c r="FPJ21" s="29"/>
      <c r="FPK21" s="29"/>
      <c r="FPL21" s="29"/>
      <c r="FPM21" s="29"/>
      <c r="FPN21" s="29"/>
      <c r="FPO21" s="29"/>
      <c r="FPP21" s="29"/>
      <c r="FPQ21" s="29"/>
      <c r="FPR21" s="29"/>
      <c r="FPS21" s="29"/>
      <c r="FPT21" s="29"/>
      <c r="FPU21" s="29"/>
      <c r="FPV21" s="29"/>
      <c r="FPW21" s="29"/>
      <c r="FPX21" s="29"/>
      <c r="FPY21" s="29"/>
      <c r="FPZ21" s="29"/>
      <c r="FQA21" s="29"/>
      <c r="FQB21" s="29"/>
      <c r="FQC21" s="29"/>
      <c r="FQD21" s="29"/>
      <c r="FQE21" s="29"/>
      <c r="FQF21" s="29"/>
      <c r="FQG21" s="29"/>
      <c r="FQH21" s="29"/>
      <c r="FQI21" s="29"/>
      <c r="FQJ21" s="29"/>
      <c r="FQK21" s="29"/>
      <c r="FQL21" s="29"/>
      <c r="FQM21" s="29"/>
      <c r="FQN21" s="29"/>
      <c r="FQO21" s="29"/>
      <c r="FQP21" s="29"/>
      <c r="FQQ21" s="29"/>
      <c r="FQR21" s="29"/>
      <c r="FQS21" s="29"/>
      <c r="FQT21" s="29"/>
      <c r="FQU21" s="29"/>
      <c r="FQV21" s="29"/>
      <c r="FQW21" s="29"/>
      <c r="FQX21" s="29"/>
      <c r="FQY21" s="29"/>
      <c r="FQZ21" s="29"/>
      <c r="FRA21" s="29"/>
      <c r="FRB21" s="29"/>
      <c r="FRC21" s="29"/>
      <c r="FRD21" s="29"/>
      <c r="FRE21" s="29"/>
      <c r="FRF21" s="29"/>
      <c r="FRG21" s="29"/>
      <c r="FRH21" s="29"/>
      <c r="FRI21" s="29"/>
      <c r="FRJ21" s="29"/>
      <c r="FRK21" s="29"/>
      <c r="FRL21" s="29"/>
      <c r="FRM21" s="29"/>
      <c r="FRN21" s="29"/>
      <c r="FRO21" s="29"/>
      <c r="FRP21" s="29"/>
      <c r="FRQ21" s="29"/>
      <c r="FRR21" s="29"/>
      <c r="FRS21" s="29"/>
      <c r="FRT21" s="29"/>
      <c r="FRU21" s="29"/>
      <c r="FRV21" s="29"/>
      <c r="FRW21" s="29"/>
      <c r="FRX21" s="29"/>
      <c r="FRY21" s="29"/>
      <c r="FRZ21" s="29"/>
      <c r="FSA21" s="29"/>
      <c r="FSB21" s="29"/>
      <c r="FSC21" s="29"/>
      <c r="FSD21" s="29"/>
      <c r="FSE21" s="29"/>
      <c r="FSF21" s="29"/>
      <c r="FSG21" s="29"/>
      <c r="FSH21" s="29"/>
      <c r="FSI21" s="29"/>
      <c r="FSJ21" s="29"/>
      <c r="FSK21" s="29"/>
      <c r="FSL21" s="29"/>
      <c r="FSM21" s="29"/>
      <c r="FSN21" s="29"/>
      <c r="FSO21" s="29"/>
      <c r="FSP21" s="29"/>
      <c r="FSQ21" s="29"/>
      <c r="FSR21" s="29"/>
      <c r="FSS21" s="29"/>
      <c r="FST21" s="29"/>
      <c r="FSU21" s="29"/>
      <c r="FSV21" s="29"/>
      <c r="FSW21" s="29"/>
      <c r="FSX21" s="29"/>
      <c r="FSY21" s="29"/>
      <c r="FSZ21" s="29"/>
      <c r="FTA21" s="29"/>
      <c r="FTB21" s="29"/>
      <c r="FTC21" s="29"/>
      <c r="FTD21" s="29"/>
      <c r="FTE21" s="29"/>
      <c r="FTF21" s="29"/>
      <c r="FTG21" s="29"/>
      <c r="FTH21" s="29"/>
      <c r="FTI21" s="29"/>
      <c r="FTJ21" s="29"/>
      <c r="FTK21" s="29"/>
      <c r="FTL21" s="29"/>
      <c r="FTM21" s="29"/>
      <c r="FTN21" s="29"/>
      <c r="FTO21" s="29"/>
      <c r="FTP21" s="29"/>
      <c r="FTQ21" s="29"/>
      <c r="FTR21" s="29"/>
      <c r="FTS21" s="29"/>
      <c r="FTT21" s="29"/>
      <c r="FTU21" s="29"/>
      <c r="FTV21" s="29"/>
      <c r="FTW21" s="29"/>
      <c r="FTX21" s="29"/>
      <c r="FTY21" s="29"/>
      <c r="FTZ21" s="29"/>
      <c r="FUA21" s="29"/>
      <c r="FUB21" s="29"/>
      <c r="FUC21" s="29"/>
      <c r="FUD21" s="29"/>
      <c r="FUE21" s="29"/>
      <c r="FUF21" s="29"/>
      <c r="FUG21" s="29"/>
      <c r="FUH21" s="29"/>
      <c r="FUI21" s="29"/>
      <c r="FUJ21" s="29"/>
      <c r="FUK21" s="29"/>
      <c r="FUL21" s="29"/>
      <c r="FUM21" s="29"/>
      <c r="FUN21" s="29"/>
      <c r="FUO21" s="29"/>
      <c r="FUP21" s="29"/>
      <c r="FUQ21" s="29"/>
      <c r="FUR21" s="29"/>
      <c r="FUS21" s="29"/>
      <c r="FUT21" s="29"/>
      <c r="FUU21" s="29"/>
      <c r="FUV21" s="29"/>
      <c r="FUW21" s="29"/>
      <c r="FUX21" s="29"/>
      <c r="FUY21" s="29"/>
      <c r="FUZ21" s="29"/>
      <c r="FVA21" s="29"/>
      <c r="FVB21" s="29"/>
      <c r="FVC21" s="29"/>
      <c r="FVD21" s="29"/>
      <c r="FVE21" s="29"/>
      <c r="FVF21" s="29"/>
      <c r="FVG21" s="29"/>
      <c r="FVH21" s="29"/>
      <c r="FVI21" s="29"/>
      <c r="FVJ21" s="29"/>
      <c r="FVK21" s="29"/>
      <c r="FVL21" s="29"/>
      <c r="FVM21" s="29"/>
      <c r="FVN21" s="29"/>
      <c r="FVO21" s="29"/>
      <c r="FVP21" s="29"/>
      <c r="FVQ21" s="29"/>
      <c r="FVR21" s="29"/>
      <c r="FVS21" s="29"/>
      <c r="FVT21" s="29"/>
      <c r="FVU21" s="29"/>
      <c r="FVV21" s="29"/>
      <c r="FVW21" s="29"/>
      <c r="FVX21" s="29"/>
      <c r="FVY21" s="29"/>
      <c r="FVZ21" s="29"/>
      <c r="FWA21" s="29"/>
      <c r="FWB21" s="29"/>
      <c r="FWC21" s="29"/>
      <c r="FWD21" s="29"/>
      <c r="FWE21" s="29"/>
      <c r="FWF21" s="29"/>
      <c r="FWG21" s="29"/>
      <c r="FWH21" s="29"/>
      <c r="FWI21" s="29"/>
      <c r="FWJ21" s="29"/>
      <c r="FWK21" s="29"/>
      <c r="FWL21" s="29"/>
      <c r="FWM21" s="29"/>
      <c r="FWN21" s="29"/>
      <c r="FWO21" s="29"/>
      <c r="FWP21" s="29"/>
      <c r="FWQ21" s="29"/>
      <c r="FWR21" s="29"/>
      <c r="FWS21" s="29"/>
      <c r="FWT21" s="29"/>
      <c r="FWU21" s="29"/>
      <c r="FWV21" s="29"/>
      <c r="FWW21" s="29"/>
      <c r="FWX21" s="29"/>
      <c r="FWY21" s="29"/>
      <c r="FWZ21" s="29"/>
      <c r="FXA21" s="29"/>
      <c r="FXB21" s="29"/>
      <c r="FXC21" s="29"/>
      <c r="FXD21" s="29"/>
      <c r="FXE21" s="29"/>
      <c r="FXF21" s="29"/>
      <c r="FXG21" s="29"/>
      <c r="FXH21" s="29"/>
      <c r="FXI21" s="29"/>
      <c r="FXJ21" s="29"/>
      <c r="FXK21" s="29"/>
      <c r="FXL21" s="29"/>
      <c r="FXM21" s="29"/>
      <c r="FXN21" s="29"/>
      <c r="FXO21" s="29"/>
      <c r="FXP21" s="29"/>
      <c r="FXQ21" s="29"/>
      <c r="FXR21" s="29"/>
      <c r="FXS21" s="29"/>
      <c r="FXT21" s="29"/>
      <c r="FXU21" s="29"/>
      <c r="FXV21" s="29"/>
      <c r="FXW21" s="29"/>
      <c r="FXX21" s="29"/>
      <c r="FXY21" s="29"/>
      <c r="FXZ21" s="29"/>
      <c r="FYA21" s="29"/>
      <c r="FYB21" s="29"/>
      <c r="FYC21" s="29"/>
      <c r="FYD21" s="29"/>
      <c r="FYE21" s="29"/>
      <c r="FYF21" s="29"/>
      <c r="FYG21" s="29"/>
      <c r="FYH21" s="29"/>
      <c r="FYI21" s="29"/>
      <c r="FYJ21" s="29"/>
      <c r="FYK21" s="29"/>
      <c r="FYL21" s="29"/>
      <c r="FYM21" s="29"/>
      <c r="FYN21" s="29"/>
      <c r="FYO21" s="29"/>
      <c r="FYP21" s="29"/>
      <c r="FYQ21" s="29"/>
      <c r="FYR21" s="29"/>
      <c r="FYS21" s="29"/>
      <c r="FYT21" s="29"/>
      <c r="FYU21" s="29"/>
      <c r="FYV21" s="29"/>
      <c r="FYW21" s="29"/>
      <c r="FYX21" s="29"/>
      <c r="FYY21" s="29"/>
      <c r="FYZ21" s="29"/>
      <c r="FZA21" s="29"/>
      <c r="FZB21" s="29"/>
      <c r="FZC21" s="29"/>
      <c r="FZD21" s="29"/>
      <c r="FZE21" s="29"/>
      <c r="FZF21" s="29"/>
      <c r="FZG21" s="29"/>
      <c r="FZH21" s="29"/>
      <c r="FZI21" s="29"/>
      <c r="FZJ21" s="29"/>
      <c r="FZK21" s="29"/>
      <c r="FZL21" s="29"/>
      <c r="FZM21" s="29"/>
      <c r="FZN21" s="29"/>
      <c r="FZO21" s="29"/>
      <c r="FZP21" s="29"/>
      <c r="FZQ21" s="29"/>
      <c r="FZR21" s="29"/>
      <c r="FZS21" s="29"/>
      <c r="FZT21" s="29"/>
      <c r="FZU21" s="29"/>
      <c r="FZV21" s="29"/>
      <c r="FZW21" s="29"/>
      <c r="FZX21" s="29"/>
      <c r="FZY21" s="29"/>
      <c r="FZZ21" s="29"/>
      <c r="GAA21" s="29"/>
      <c r="GAB21" s="29"/>
      <c r="GAC21" s="29"/>
      <c r="GAD21" s="29"/>
      <c r="GAE21" s="29"/>
      <c r="GAF21" s="29"/>
      <c r="GAG21" s="29"/>
      <c r="GAH21" s="29"/>
      <c r="GAI21" s="29"/>
      <c r="GAJ21" s="29"/>
      <c r="GAK21" s="29"/>
      <c r="GAL21" s="29"/>
      <c r="GAM21" s="29"/>
      <c r="GAN21" s="29"/>
      <c r="GAO21" s="29"/>
      <c r="GAP21" s="29"/>
      <c r="GAQ21" s="29"/>
      <c r="GAR21" s="29"/>
      <c r="GAS21" s="29"/>
      <c r="GAT21" s="29"/>
      <c r="GAU21" s="29"/>
      <c r="GAV21" s="29"/>
      <c r="GAW21" s="29"/>
      <c r="GAX21" s="29"/>
      <c r="GAY21" s="29"/>
      <c r="GAZ21" s="29"/>
      <c r="GBA21" s="29"/>
      <c r="GBB21" s="29"/>
      <c r="GBC21" s="29"/>
      <c r="GBD21" s="29"/>
      <c r="GBE21" s="29"/>
      <c r="GBF21" s="29"/>
      <c r="GBG21" s="29"/>
      <c r="GBH21" s="29"/>
      <c r="GBI21" s="29"/>
      <c r="GBJ21" s="29"/>
      <c r="GBK21" s="29"/>
      <c r="GBL21" s="29"/>
      <c r="GBM21" s="29"/>
      <c r="GBN21" s="29"/>
      <c r="GBO21" s="29"/>
      <c r="GBP21" s="29"/>
      <c r="GBQ21" s="29"/>
      <c r="GBR21" s="29"/>
      <c r="GBS21" s="29"/>
      <c r="GBT21" s="29"/>
      <c r="GBU21" s="29"/>
      <c r="GBV21" s="29"/>
      <c r="GBW21" s="29"/>
      <c r="GBX21" s="29"/>
      <c r="GBY21" s="29"/>
      <c r="GBZ21" s="29"/>
      <c r="GCA21" s="29"/>
      <c r="GCB21" s="29"/>
      <c r="GCC21" s="29"/>
      <c r="GCD21" s="29"/>
      <c r="GCE21" s="29"/>
      <c r="GCF21" s="29"/>
      <c r="GCG21" s="29"/>
      <c r="GCH21" s="29"/>
      <c r="GCI21" s="29"/>
      <c r="GCJ21" s="29"/>
      <c r="GCK21" s="29"/>
      <c r="GCL21" s="29"/>
      <c r="GCM21" s="29"/>
      <c r="GCN21" s="29"/>
      <c r="GCO21" s="29"/>
      <c r="GCP21" s="29"/>
      <c r="GCQ21" s="29"/>
      <c r="GCR21" s="29"/>
      <c r="GCS21" s="29"/>
      <c r="GCT21" s="29"/>
      <c r="GCU21" s="29"/>
      <c r="GCV21" s="29"/>
      <c r="GCW21" s="29"/>
      <c r="GCX21" s="29"/>
      <c r="GCY21" s="29"/>
      <c r="GCZ21" s="29"/>
      <c r="GDA21" s="29"/>
      <c r="GDB21" s="29"/>
      <c r="GDC21" s="29"/>
      <c r="GDD21" s="29"/>
      <c r="GDE21" s="29"/>
      <c r="GDF21" s="29"/>
      <c r="GDG21" s="29"/>
      <c r="GDH21" s="29"/>
      <c r="GDI21" s="29"/>
      <c r="GDJ21" s="29"/>
      <c r="GDK21" s="29"/>
      <c r="GDL21" s="29"/>
      <c r="GDM21" s="29"/>
      <c r="GDN21" s="29"/>
      <c r="GDO21" s="29"/>
      <c r="GDP21" s="29"/>
      <c r="GDQ21" s="29"/>
      <c r="GDR21" s="29"/>
      <c r="GDS21" s="29"/>
      <c r="GDT21" s="29"/>
      <c r="GDU21" s="29"/>
      <c r="GDV21" s="29"/>
      <c r="GDW21" s="29"/>
      <c r="GDX21" s="29"/>
      <c r="GDY21" s="29"/>
      <c r="GDZ21" s="29"/>
      <c r="GEA21" s="29"/>
      <c r="GEB21" s="29"/>
      <c r="GEC21" s="29"/>
      <c r="GED21" s="29"/>
      <c r="GEE21" s="29"/>
      <c r="GEF21" s="29"/>
      <c r="GEG21" s="29"/>
      <c r="GEH21" s="29"/>
      <c r="GEI21" s="29"/>
      <c r="GEJ21" s="29"/>
      <c r="GEK21" s="29"/>
      <c r="GEL21" s="29"/>
      <c r="GEM21" s="29"/>
      <c r="GEN21" s="29"/>
      <c r="GEO21" s="29"/>
      <c r="GEP21" s="29"/>
      <c r="GEQ21" s="29"/>
      <c r="GER21" s="29"/>
      <c r="GES21" s="29"/>
      <c r="GET21" s="29"/>
      <c r="GEU21" s="29"/>
      <c r="GEV21" s="29"/>
      <c r="GEW21" s="29"/>
      <c r="GEX21" s="29"/>
      <c r="GEY21" s="29"/>
      <c r="GEZ21" s="29"/>
      <c r="GFA21" s="29"/>
      <c r="GFB21" s="29"/>
      <c r="GFC21" s="29"/>
      <c r="GFD21" s="29"/>
      <c r="GFE21" s="29"/>
      <c r="GFF21" s="29"/>
      <c r="GFG21" s="29"/>
      <c r="GFH21" s="29"/>
      <c r="GFI21" s="29"/>
      <c r="GFJ21" s="29"/>
      <c r="GFK21" s="29"/>
      <c r="GFL21" s="29"/>
      <c r="GFM21" s="29"/>
      <c r="GFN21" s="29"/>
      <c r="GFO21" s="29"/>
      <c r="GFP21" s="29"/>
      <c r="GFQ21" s="29"/>
      <c r="GFR21" s="29"/>
      <c r="GFS21" s="29"/>
      <c r="GFT21" s="29"/>
      <c r="GFU21" s="29"/>
      <c r="GFV21" s="29"/>
      <c r="GFW21" s="29"/>
      <c r="GFX21" s="29"/>
      <c r="GFY21" s="29"/>
      <c r="GFZ21" s="29"/>
      <c r="GGA21" s="29"/>
      <c r="GGB21" s="29"/>
      <c r="GGC21" s="29"/>
      <c r="GGD21" s="29"/>
      <c r="GGE21" s="29"/>
      <c r="GGF21" s="29"/>
      <c r="GGG21" s="29"/>
      <c r="GGH21" s="29"/>
      <c r="GGI21" s="29"/>
      <c r="GGJ21" s="29"/>
      <c r="GGK21" s="29"/>
      <c r="GGL21" s="29"/>
      <c r="GGM21" s="29"/>
      <c r="GGN21" s="29"/>
      <c r="GGO21" s="29"/>
      <c r="GGP21" s="29"/>
      <c r="GGQ21" s="29"/>
      <c r="GGR21" s="29"/>
      <c r="GGS21" s="29"/>
      <c r="GGT21" s="29"/>
      <c r="GGU21" s="29"/>
      <c r="GGV21" s="29"/>
      <c r="GGW21" s="29"/>
      <c r="GGX21" s="29"/>
      <c r="GGY21" s="29"/>
      <c r="GGZ21" s="29"/>
      <c r="GHA21" s="29"/>
      <c r="GHB21" s="29"/>
      <c r="GHC21" s="29"/>
      <c r="GHD21" s="29"/>
      <c r="GHE21" s="29"/>
      <c r="GHF21" s="29"/>
      <c r="GHG21" s="29"/>
      <c r="GHH21" s="29"/>
      <c r="GHI21" s="29"/>
      <c r="GHJ21" s="29"/>
      <c r="GHK21" s="29"/>
      <c r="GHL21" s="29"/>
      <c r="GHM21" s="29"/>
      <c r="GHN21" s="29"/>
      <c r="GHO21" s="29"/>
      <c r="GHP21" s="29"/>
      <c r="GHQ21" s="29"/>
      <c r="GHR21" s="29"/>
      <c r="GHS21" s="29"/>
      <c r="GHT21" s="29"/>
      <c r="GHU21" s="29"/>
      <c r="GHV21" s="29"/>
      <c r="GHW21" s="29"/>
      <c r="GHX21" s="29"/>
      <c r="GHY21" s="29"/>
      <c r="GHZ21" s="29"/>
      <c r="GIA21" s="29"/>
      <c r="GIB21" s="29"/>
      <c r="GIC21" s="29"/>
      <c r="GID21" s="29"/>
      <c r="GIE21" s="29"/>
      <c r="GIF21" s="29"/>
      <c r="GIG21" s="29"/>
      <c r="GIH21" s="29"/>
      <c r="GII21" s="29"/>
      <c r="GIJ21" s="29"/>
      <c r="GIK21" s="29"/>
      <c r="GIL21" s="29"/>
      <c r="GIM21" s="29"/>
      <c r="GIN21" s="29"/>
      <c r="GIO21" s="29"/>
      <c r="GIP21" s="29"/>
      <c r="GIQ21" s="29"/>
      <c r="GIR21" s="29"/>
      <c r="GIS21" s="29"/>
      <c r="GIT21" s="29"/>
      <c r="GIU21" s="29"/>
      <c r="GIV21" s="29"/>
      <c r="GIW21" s="29"/>
      <c r="GIX21" s="29"/>
      <c r="GIY21" s="29"/>
      <c r="GIZ21" s="29"/>
      <c r="GJA21" s="29"/>
      <c r="GJB21" s="29"/>
      <c r="GJC21" s="29"/>
      <c r="GJD21" s="29"/>
      <c r="GJE21" s="29"/>
      <c r="GJF21" s="29"/>
      <c r="GJG21" s="29"/>
      <c r="GJH21" s="29"/>
      <c r="GJI21" s="29"/>
      <c r="GJJ21" s="29"/>
      <c r="GJK21" s="29"/>
      <c r="GJL21" s="29"/>
      <c r="GJM21" s="29"/>
      <c r="GJN21" s="29"/>
      <c r="GJO21" s="29"/>
      <c r="GJP21" s="29"/>
      <c r="GJQ21" s="29"/>
      <c r="GJR21" s="29"/>
      <c r="GJS21" s="29"/>
      <c r="GJT21" s="29"/>
      <c r="GJU21" s="29"/>
      <c r="GJV21" s="29"/>
      <c r="GJW21" s="29"/>
      <c r="GJX21" s="29"/>
      <c r="GJY21" s="29"/>
      <c r="GJZ21" s="29"/>
      <c r="GKA21" s="29"/>
      <c r="GKB21" s="29"/>
      <c r="GKC21" s="29"/>
      <c r="GKD21" s="29"/>
      <c r="GKE21" s="29"/>
      <c r="GKF21" s="29"/>
      <c r="GKG21" s="29"/>
      <c r="GKH21" s="29"/>
      <c r="GKI21" s="29"/>
      <c r="GKJ21" s="29"/>
      <c r="GKK21" s="29"/>
      <c r="GKL21" s="29"/>
      <c r="GKM21" s="29"/>
      <c r="GKN21" s="29"/>
      <c r="GKO21" s="29"/>
      <c r="GKP21" s="29"/>
      <c r="GKQ21" s="29"/>
      <c r="GKR21" s="29"/>
      <c r="GKS21" s="29"/>
      <c r="GKT21" s="29"/>
      <c r="GKU21" s="29"/>
      <c r="GKV21" s="29"/>
      <c r="GKW21" s="29"/>
      <c r="GKX21" s="29"/>
      <c r="GKY21" s="29"/>
      <c r="GKZ21" s="29"/>
      <c r="GLA21" s="29"/>
      <c r="GLB21" s="29"/>
      <c r="GLC21" s="29"/>
      <c r="GLD21" s="29"/>
      <c r="GLE21" s="29"/>
      <c r="GLF21" s="29"/>
      <c r="GLG21" s="29"/>
      <c r="GLH21" s="29"/>
      <c r="GLI21" s="29"/>
      <c r="GLJ21" s="29"/>
      <c r="GLK21" s="29"/>
      <c r="GLL21" s="29"/>
      <c r="GLM21" s="29"/>
      <c r="GLN21" s="29"/>
      <c r="GLO21" s="29"/>
      <c r="GLP21" s="29"/>
      <c r="GLQ21" s="29"/>
      <c r="GLR21" s="29"/>
      <c r="GLS21" s="29"/>
      <c r="GLT21" s="29"/>
      <c r="GLU21" s="29"/>
      <c r="GLV21" s="29"/>
      <c r="GLW21" s="29"/>
      <c r="GLX21" s="29"/>
      <c r="GLY21" s="29"/>
      <c r="GLZ21" s="29"/>
      <c r="GMA21" s="29"/>
      <c r="GMB21" s="29"/>
      <c r="GMC21" s="29"/>
      <c r="GMD21" s="29"/>
      <c r="GME21" s="29"/>
      <c r="GMF21" s="29"/>
      <c r="GMG21" s="29"/>
      <c r="GMH21" s="29"/>
      <c r="GMI21" s="29"/>
      <c r="GMJ21" s="29"/>
      <c r="GMK21" s="29"/>
      <c r="GML21" s="29"/>
      <c r="GMM21" s="29"/>
      <c r="GMN21" s="29"/>
      <c r="GMO21" s="29"/>
      <c r="GMP21" s="29"/>
      <c r="GMQ21" s="29"/>
      <c r="GMR21" s="29"/>
      <c r="GMS21" s="29"/>
      <c r="GMT21" s="29"/>
      <c r="GMU21" s="29"/>
      <c r="GMV21" s="29"/>
      <c r="GMW21" s="29"/>
      <c r="GMX21" s="29"/>
      <c r="GMY21" s="29"/>
      <c r="GMZ21" s="29"/>
      <c r="GNA21" s="29"/>
      <c r="GNB21" s="29"/>
      <c r="GNC21" s="29"/>
      <c r="GND21" s="29"/>
      <c r="GNE21" s="29"/>
      <c r="GNF21" s="29"/>
      <c r="GNG21" s="29"/>
      <c r="GNH21" s="29"/>
      <c r="GNI21" s="29"/>
      <c r="GNJ21" s="29"/>
      <c r="GNK21" s="29"/>
      <c r="GNL21" s="29"/>
      <c r="GNM21" s="29"/>
      <c r="GNN21" s="29"/>
      <c r="GNO21" s="29"/>
      <c r="GNP21" s="29"/>
      <c r="GNQ21" s="29"/>
      <c r="GNR21" s="29"/>
      <c r="GNS21" s="29"/>
      <c r="GNT21" s="29"/>
      <c r="GNU21" s="29"/>
      <c r="GNV21" s="29"/>
      <c r="GNW21" s="29"/>
      <c r="GNX21" s="29"/>
      <c r="GNY21" s="29"/>
      <c r="GNZ21" s="29"/>
      <c r="GOA21" s="29"/>
      <c r="GOB21" s="29"/>
      <c r="GOC21" s="29"/>
      <c r="GOD21" s="29"/>
      <c r="GOE21" s="29"/>
      <c r="GOF21" s="29"/>
      <c r="GOG21" s="29"/>
      <c r="GOH21" s="29"/>
      <c r="GOI21" s="29"/>
      <c r="GOJ21" s="29"/>
      <c r="GOK21" s="29"/>
      <c r="GOL21" s="29"/>
      <c r="GOM21" s="29"/>
      <c r="GON21" s="29"/>
      <c r="GOO21" s="29"/>
      <c r="GOP21" s="29"/>
      <c r="GOQ21" s="29"/>
      <c r="GOR21" s="29"/>
      <c r="GOS21" s="29"/>
      <c r="GOT21" s="29"/>
      <c r="GOU21" s="29"/>
      <c r="GOV21" s="29"/>
      <c r="GOW21" s="29"/>
      <c r="GOX21" s="29"/>
      <c r="GOY21" s="29"/>
      <c r="GOZ21" s="29"/>
      <c r="GPA21" s="29"/>
      <c r="GPB21" s="29"/>
      <c r="GPC21" s="29"/>
      <c r="GPD21" s="29"/>
      <c r="GPE21" s="29"/>
      <c r="GPF21" s="29"/>
      <c r="GPG21" s="29"/>
      <c r="GPH21" s="29"/>
      <c r="GPI21" s="29"/>
      <c r="GPJ21" s="29"/>
      <c r="GPK21" s="29"/>
      <c r="GPL21" s="29"/>
      <c r="GPM21" s="29"/>
      <c r="GPN21" s="29"/>
      <c r="GPO21" s="29"/>
      <c r="GPP21" s="29"/>
      <c r="GPQ21" s="29"/>
      <c r="GPR21" s="29"/>
      <c r="GPS21" s="29"/>
      <c r="GPT21" s="29"/>
      <c r="GPU21" s="29"/>
      <c r="GPV21" s="29"/>
      <c r="GPW21" s="29"/>
      <c r="GPX21" s="29"/>
      <c r="GPY21" s="29"/>
      <c r="GPZ21" s="29"/>
      <c r="GQA21" s="29"/>
      <c r="GQB21" s="29"/>
      <c r="GQC21" s="29"/>
      <c r="GQD21" s="29"/>
      <c r="GQE21" s="29"/>
      <c r="GQF21" s="29"/>
      <c r="GQG21" s="29"/>
      <c r="GQH21" s="29"/>
      <c r="GQI21" s="29"/>
      <c r="GQJ21" s="29"/>
      <c r="GQK21" s="29"/>
      <c r="GQL21" s="29"/>
      <c r="GQM21" s="29"/>
      <c r="GQN21" s="29"/>
      <c r="GQO21" s="29"/>
      <c r="GQP21" s="29"/>
      <c r="GQQ21" s="29"/>
      <c r="GQR21" s="29"/>
      <c r="GQS21" s="29"/>
      <c r="GQT21" s="29"/>
      <c r="GQU21" s="29"/>
      <c r="GQV21" s="29"/>
      <c r="GQW21" s="29"/>
      <c r="GQX21" s="29"/>
      <c r="GQY21" s="29"/>
      <c r="GQZ21" s="29"/>
      <c r="GRA21" s="29"/>
      <c r="GRB21" s="29"/>
      <c r="GRC21" s="29"/>
      <c r="GRD21" s="29"/>
      <c r="GRE21" s="29"/>
      <c r="GRF21" s="29"/>
      <c r="GRG21" s="29"/>
      <c r="GRH21" s="29"/>
      <c r="GRI21" s="29"/>
      <c r="GRJ21" s="29"/>
      <c r="GRK21" s="29"/>
      <c r="GRL21" s="29"/>
      <c r="GRM21" s="29"/>
      <c r="GRN21" s="29"/>
      <c r="GRO21" s="29"/>
      <c r="GRP21" s="29"/>
      <c r="GRQ21" s="29"/>
      <c r="GRR21" s="29"/>
      <c r="GRS21" s="29"/>
      <c r="GRT21" s="29"/>
      <c r="GRU21" s="29"/>
      <c r="GRV21" s="29"/>
      <c r="GRW21" s="29"/>
      <c r="GRX21" s="29"/>
      <c r="GRY21" s="29"/>
      <c r="GRZ21" s="29"/>
      <c r="GSA21" s="29"/>
      <c r="GSB21" s="29"/>
      <c r="GSC21" s="29"/>
      <c r="GSD21" s="29"/>
      <c r="GSE21" s="29"/>
      <c r="GSF21" s="29"/>
      <c r="GSG21" s="29"/>
      <c r="GSH21" s="29"/>
      <c r="GSI21" s="29"/>
      <c r="GSJ21" s="29"/>
      <c r="GSK21" s="29"/>
      <c r="GSL21" s="29"/>
      <c r="GSM21" s="29"/>
      <c r="GSN21" s="29"/>
      <c r="GSO21" s="29"/>
      <c r="GSP21" s="29"/>
      <c r="GSQ21" s="29"/>
      <c r="GSR21" s="29"/>
      <c r="GSS21" s="29"/>
      <c r="GST21" s="29"/>
      <c r="GSU21" s="29"/>
      <c r="GSV21" s="29"/>
      <c r="GSW21" s="29"/>
      <c r="GSX21" s="29"/>
      <c r="GSY21" s="29"/>
      <c r="GSZ21" s="29"/>
      <c r="GTA21" s="29"/>
      <c r="GTB21" s="29"/>
      <c r="GTC21" s="29"/>
      <c r="GTD21" s="29"/>
      <c r="GTE21" s="29"/>
      <c r="GTF21" s="29"/>
      <c r="GTG21" s="29"/>
      <c r="GTH21" s="29"/>
      <c r="GTI21" s="29"/>
      <c r="GTJ21" s="29"/>
      <c r="GTK21" s="29"/>
      <c r="GTL21" s="29"/>
      <c r="GTM21" s="29"/>
      <c r="GTN21" s="29"/>
      <c r="GTO21" s="29"/>
      <c r="GTP21" s="29"/>
      <c r="GTQ21" s="29"/>
      <c r="GTR21" s="29"/>
      <c r="GTS21" s="29"/>
      <c r="GTT21" s="29"/>
      <c r="GTU21" s="29"/>
      <c r="GTV21" s="29"/>
      <c r="GTW21" s="29"/>
      <c r="GTX21" s="29"/>
      <c r="GTY21" s="29"/>
      <c r="GTZ21" s="29"/>
      <c r="GUA21" s="29"/>
      <c r="GUB21" s="29"/>
      <c r="GUC21" s="29"/>
      <c r="GUD21" s="29"/>
      <c r="GUE21" s="29"/>
      <c r="GUF21" s="29"/>
      <c r="GUG21" s="29"/>
      <c r="GUH21" s="29"/>
      <c r="GUI21" s="29"/>
      <c r="GUJ21" s="29"/>
      <c r="GUK21" s="29"/>
      <c r="GUL21" s="29"/>
      <c r="GUM21" s="29"/>
      <c r="GUN21" s="29"/>
      <c r="GUO21" s="29"/>
      <c r="GUP21" s="29"/>
      <c r="GUQ21" s="29"/>
      <c r="GUR21" s="29"/>
      <c r="GUS21" s="29"/>
      <c r="GUT21" s="29"/>
      <c r="GUU21" s="29"/>
      <c r="GUV21" s="29"/>
      <c r="GUW21" s="29"/>
      <c r="GUX21" s="29"/>
      <c r="GUY21" s="29"/>
      <c r="GUZ21" s="29"/>
      <c r="GVA21" s="29"/>
      <c r="GVB21" s="29"/>
      <c r="GVC21" s="29"/>
      <c r="GVD21" s="29"/>
      <c r="GVE21" s="29"/>
      <c r="GVF21" s="29"/>
      <c r="GVG21" s="29"/>
      <c r="GVH21" s="29"/>
      <c r="GVI21" s="29"/>
      <c r="GVJ21" s="29"/>
      <c r="GVK21" s="29"/>
      <c r="GVL21" s="29"/>
      <c r="GVM21" s="29"/>
      <c r="GVN21" s="29"/>
      <c r="GVO21" s="29"/>
      <c r="GVP21" s="29"/>
      <c r="GVQ21" s="29"/>
      <c r="GVR21" s="29"/>
      <c r="GVS21" s="29"/>
      <c r="GVT21" s="29"/>
      <c r="GVU21" s="29"/>
      <c r="GVV21" s="29"/>
      <c r="GVW21" s="29"/>
      <c r="GVX21" s="29"/>
      <c r="GVY21" s="29"/>
      <c r="GVZ21" s="29"/>
      <c r="GWA21" s="29"/>
      <c r="GWB21" s="29"/>
      <c r="GWC21" s="29"/>
      <c r="GWD21" s="29"/>
      <c r="GWE21" s="29"/>
      <c r="GWF21" s="29"/>
      <c r="GWG21" s="29"/>
      <c r="GWH21" s="29"/>
      <c r="GWI21" s="29"/>
      <c r="GWJ21" s="29"/>
      <c r="GWK21" s="29"/>
      <c r="GWL21" s="29"/>
      <c r="GWM21" s="29"/>
      <c r="GWN21" s="29"/>
      <c r="GWO21" s="29"/>
      <c r="GWP21" s="29"/>
      <c r="GWQ21" s="29"/>
      <c r="GWR21" s="29"/>
      <c r="GWS21" s="29"/>
      <c r="GWT21" s="29"/>
      <c r="GWU21" s="29"/>
      <c r="GWV21" s="29"/>
      <c r="GWW21" s="29"/>
      <c r="GWX21" s="29"/>
      <c r="GWY21" s="29"/>
      <c r="GWZ21" s="29"/>
      <c r="GXA21" s="29"/>
      <c r="GXB21" s="29"/>
      <c r="GXC21" s="29"/>
      <c r="GXD21" s="29"/>
      <c r="GXE21" s="29"/>
      <c r="GXF21" s="29"/>
      <c r="GXG21" s="29"/>
      <c r="GXH21" s="29"/>
      <c r="GXI21" s="29"/>
      <c r="GXJ21" s="29"/>
      <c r="GXK21" s="29"/>
      <c r="GXL21" s="29"/>
      <c r="GXM21" s="29"/>
      <c r="GXN21" s="29"/>
      <c r="GXO21" s="29"/>
      <c r="GXP21" s="29"/>
      <c r="GXQ21" s="29"/>
      <c r="GXR21" s="29"/>
      <c r="GXS21" s="29"/>
      <c r="GXT21" s="29"/>
      <c r="GXU21" s="29"/>
      <c r="GXV21" s="29"/>
      <c r="GXW21" s="29"/>
      <c r="GXX21" s="29"/>
      <c r="GXY21" s="29"/>
      <c r="GXZ21" s="29"/>
      <c r="GYA21" s="29"/>
      <c r="GYB21" s="29"/>
      <c r="GYC21" s="29"/>
      <c r="GYD21" s="29"/>
      <c r="GYE21" s="29"/>
      <c r="GYF21" s="29"/>
      <c r="GYG21" s="29"/>
      <c r="GYH21" s="29"/>
      <c r="GYI21" s="29"/>
      <c r="GYJ21" s="29"/>
      <c r="GYK21" s="29"/>
      <c r="GYL21" s="29"/>
      <c r="GYM21" s="29"/>
      <c r="GYN21" s="29"/>
      <c r="GYO21" s="29"/>
      <c r="GYP21" s="29"/>
      <c r="GYQ21" s="29"/>
      <c r="GYR21" s="29"/>
      <c r="GYS21" s="29"/>
      <c r="GYT21" s="29"/>
      <c r="GYU21" s="29"/>
      <c r="GYV21" s="29"/>
      <c r="GYW21" s="29"/>
      <c r="GYX21" s="29"/>
      <c r="GYY21" s="29"/>
      <c r="GYZ21" s="29"/>
      <c r="GZA21" s="29"/>
      <c r="GZB21" s="29"/>
      <c r="GZC21" s="29"/>
      <c r="GZD21" s="29"/>
      <c r="GZE21" s="29"/>
      <c r="GZF21" s="29"/>
      <c r="GZG21" s="29"/>
      <c r="GZH21" s="29"/>
      <c r="GZI21" s="29"/>
      <c r="GZJ21" s="29"/>
      <c r="GZK21" s="29"/>
      <c r="GZL21" s="29"/>
      <c r="GZM21" s="29"/>
      <c r="GZN21" s="29"/>
      <c r="GZO21" s="29"/>
      <c r="GZP21" s="29"/>
      <c r="GZQ21" s="29"/>
      <c r="GZR21" s="29"/>
      <c r="GZS21" s="29"/>
      <c r="GZT21" s="29"/>
      <c r="GZU21" s="29"/>
      <c r="GZV21" s="29"/>
      <c r="GZW21" s="29"/>
      <c r="GZX21" s="29"/>
      <c r="GZY21" s="29"/>
      <c r="GZZ21" s="29"/>
      <c r="HAA21" s="29"/>
      <c r="HAB21" s="29"/>
      <c r="HAC21" s="29"/>
      <c r="HAD21" s="29"/>
      <c r="HAE21" s="29"/>
      <c r="HAF21" s="29"/>
      <c r="HAG21" s="29"/>
      <c r="HAH21" s="29"/>
      <c r="HAI21" s="29"/>
      <c r="HAJ21" s="29"/>
      <c r="HAK21" s="29"/>
      <c r="HAL21" s="29"/>
      <c r="HAM21" s="29"/>
      <c r="HAN21" s="29"/>
      <c r="HAO21" s="29"/>
      <c r="HAP21" s="29"/>
      <c r="HAQ21" s="29"/>
      <c r="HAR21" s="29"/>
      <c r="HAS21" s="29"/>
      <c r="HAT21" s="29"/>
      <c r="HAU21" s="29"/>
      <c r="HAV21" s="29"/>
      <c r="HAW21" s="29"/>
      <c r="HAX21" s="29"/>
      <c r="HAY21" s="29"/>
      <c r="HAZ21" s="29"/>
      <c r="HBA21" s="29"/>
      <c r="HBB21" s="29"/>
      <c r="HBC21" s="29"/>
      <c r="HBD21" s="29"/>
      <c r="HBE21" s="29"/>
      <c r="HBF21" s="29"/>
      <c r="HBG21" s="29"/>
      <c r="HBH21" s="29"/>
      <c r="HBI21" s="29"/>
      <c r="HBJ21" s="29"/>
      <c r="HBK21" s="29"/>
      <c r="HBL21" s="29"/>
      <c r="HBM21" s="29"/>
      <c r="HBN21" s="29"/>
      <c r="HBO21" s="29"/>
      <c r="HBP21" s="29"/>
      <c r="HBQ21" s="29"/>
      <c r="HBR21" s="29"/>
      <c r="HBS21" s="29"/>
      <c r="HBT21" s="29"/>
      <c r="HBU21" s="29"/>
      <c r="HBV21" s="29"/>
      <c r="HBW21" s="29"/>
      <c r="HBX21" s="29"/>
      <c r="HBY21" s="29"/>
      <c r="HBZ21" s="29"/>
      <c r="HCA21" s="29"/>
      <c r="HCB21" s="29"/>
      <c r="HCC21" s="29"/>
      <c r="HCD21" s="29"/>
      <c r="HCE21" s="29"/>
      <c r="HCF21" s="29"/>
      <c r="HCG21" s="29"/>
      <c r="HCH21" s="29"/>
      <c r="HCI21" s="29"/>
      <c r="HCJ21" s="29"/>
      <c r="HCK21" s="29"/>
      <c r="HCL21" s="29"/>
      <c r="HCM21" s="29"/>
      <c r="HCN21" s="29"/>
      <c r="HCO21" s="29"/>
      <c r="HCP21" s="29"/>
      <c r="HCQ21" s="29"/>
      <c r="HCR21" s="29"/>
      <c r="HCS21" s="29"/>
      <c r="HCT21" s="29"/>
      <c r="HCU21" s="29"/>
      <c r="HCV21" s="29"/>
      <c r="HCW21" s="29"/>
      <c r="HCX21" s="29"/>
      <c r="HCY21" s="29"/>
      <c r="HCZ21" s="29"/>
      <c r="HDA21" s="29"/>
      <c r="HDB21" s="29"/>
      <c r="HDC21" s="29"/>
      <c r="HDD21" s="29"/>
      <c r="HDE21" s="29"/>
      <c r="HDF21" s="29"/>
      <c r="HDG21" s="29"/>
      <c r="HDH21" s="29"/>
      <c r="HDI21" s="29"/>
      <c r="HDJ21" s="29"/>
      <c r="HDK21" s="29"/>
      <c r="HDL21" s="29"/>
      <c r="HDM21" s="29"/>
      <c r="HDN21" s="29"/>
      <c r="HDO21" s="29"/>
      <c r="HDP21" s="29"/>
      <c r="HDQ21" s="29"/>
      <c r="HDR21" s="29"/>
      <c r="HDS21" s="29"/>
      <c r="HDT21" s="29"/>
      <c r="HDU21" s="29"/>
      <c r="HDV21" s="29"/>
      <c r="HDW21" s="29"/>
      <c r="HDX21" s="29"/>
      <c r="HDY21" s="29"/>
      <c r="HDZ21" s="29"/>
      <c r="HEA21" s="29"/>
      <c r="HEB21" s="29"/>
      <c r="HEC21" s="29"/>
      <c r="HED21" s="29"/>
      <c r="HEE21" s="29"/>
      <c r="HEF21" s="29"/>
      <c r="HEG21" s="29"/>
      <c r="HEH21" s="29"/>
      <c r="HEI21" s="29"/>
      <c r="HEJ21" s="29"/>
      <c r="HEK21" s="29"/>
      <c r="HEL21" s="29"/>
      <c r="HEM21" s="29"/>
      <c r="HEN21" s="29"/>
      <c r="HEO21" s="29"/>
      <c r="HEP21" s="29"/>
      <c r="HEQ21" s="29"/>
      <c r="HER21" s="29"/>
      <c r="HES21" s="29"/>
      <c r="HET21" s="29"/>
      <c r="HEU21" s="29"/>
      <c r="HEV21" s="29"/>
      <c r="HEW21" s="29"/>
      <c r="HEX21" s="29"/>
      <c r="HEY21" s="29"/>
      <c r="HEZ21" s="29"/>
      <c r="HFA21" s="29"/>
      <c r="HFB21" s="29"/>
      <c r="HFC21" s="29"/>
      <c r="HFD21" s="29"/>
      <c r="HFE21" s="29"/>
      <c r="HFF21" s="29"/>
      <c r="HFG21" s="29"/>
      <c r="HFH21" s="29"/>
      <c r="HFI21" s="29"/>
      <c r="HFJ21" s="29"/>
      <c r="HFK21" s="29"/>
      <c r="HFL21" s="29"/>
      <c r="HFM21" s="29"/>
      <c r="HFN21" s="29"/>
      <c r="HFO21" s="29"/>
      <c r="HFP21" s="29"/>
      <c r="HFQ21" s="29"/>
      <c r="HFR21" s="29"/>
      <c r="HFS21" s="29"/>
      <c r="HFT21" s="29"/>
      <c r="HFU21" s="29"/>
      <c r="HFV21" s="29"/>
      <c r="HFW21" s="29"/>
      <c r="HFX21" s="29"/>
      <c r="HFY21" s="29"/>
      <c r="HFZ21" s="29"/>
      <c r="HGA21" s="29"/>
      <c r="HGB21" s="29"/>
      <c r="HGC21" s="29"/>
      <c r="HGD21" s="29"/>
      <c r="HGE21" s="29"/>
      <c r="HGF21" s="29"/>
      <c r="HGG21" s="29"/>
      <c r="HGH21" s="29"/>
      <c r="HGI21" s="29"/>
      <c r="HGJ21" s="29"/>
      <c r="HGK21" s="29"/>
      <c r="HGL21" s="29"/>
      <c r="HGM21" s="29"/>
      <c r="HGN21" s="29"/>
      <c r="HGO21" s="29"/>
      <c r="HGP21" s="29"/>
      <c r="HGQ21" s="29"/>
      <c r="HGR21" s="29"/>
      <c r="HGS21" s="29"/>
      <c r="HGT21" s="29"/>
      <c r="HGU21" s="29"/>
      <c r="HGV21" s="29"/>
      <c r="HGW21" s="29"/>
      <c r="HGX21" s="29"/>
      <c r="HGY21" s="29"/>
      <c r="HGZ21" s="29"/>
      <c r="HHA21" s="29"/>
      <c r="HHB21" s="29"/>
      <c r="HHC21" s="29"/>
      <c r="HHD21" s="29"/>
      <c r="HHE21" s="29"/>
      <c r="HHF21" s="29"/>
      <c r="HHG21" s="29"/>
      <c r="HHH21" s="29"/>
      <c r="HHI21" s="29"/>
      <c r="HHJ21" s="29"/>
      <c r="HHK21" s="29"/>
      <c r="HHL21" s="29"/>
      <c r="HHM21" s="29"/>
      <c r="HHN21" s="29"/>
      <c r="HHO21" s="29"/>
      <c r="HHP21" s="29"/>
      <c r="HHQ21" s="29"/>
      <c r="HHR21" s="29"/>
      <c r="HHS21" s="29"/>
      <c r="HHT21" s="29"/>
      <c r="HHU21" s="29"/>
      <c r="HHV21" s="29"/>
      <c r="HHW21" s="29"/>
      <c r="HHX21" s="29"/>
      <c r="HHY21" s="29"/>
      <c r="HHZ21" s="29"/>
      <c r="HIA21" s="29"/>
      <c r="HIB21" s="29"/>
      <c r="HIC21" s="29"/>
      <c r="HID21" s="29"/>
      <c r="HIE21" s="29"/>
      <c r="HIF21" s="29"/>
      <c r="HIG21" s="29"/>
      <c r="HIH21" s="29"/>
      <c r="HII21" s="29"/>
      <c r="HIJ21" s="29"/>
      <c r="HIK21" s="29"/>
      <c r="HIL21" s="29"/>
      <c r="HIM21" s="29"/>
      <c r="HIN21" s="29"/>
      <c r="HIO21" s="29"/>
      <c r="HIP21" s="29"/>
      <c r="HIQ21" s="29"/>
      <c r="HIR21" s="29"/>
      <c r="HIS21" s="29"/>
      <c r="HIT21" s="29"/>
      <c r="HIU21" s="29"/>
      <c r="HIV21" s="29"/>
      <c r="HIW21" s="29"/>
      <c r="HIX21" s="29"/>
      <c r="HIY21" s="29"/>
      <c r="HIZ21" s="29"/>
      <c r="HJA21" s="29"/>
      <c r="HJB21" s="29"/>
      <c r="HJC21" s="29"/>
      <c r="HJD21" s="29"/>
      <c r="HJE21" s="29"/>
      <c r="HJF21" s="29"/>
      <c r="HJG21" s="29"/>
      <c r="HJH21" s="29"/>
      <c r="HJI21" s="29"/>
      <c r="HJJ21" s="29"/>
      <c r="HJK21" s="29"/>
      <c r="HJL21" s="29"/>
      <c r="HJM21" s="29"/>
      <c r="HJN21" s="29"/>
      <c r="HJO21" s="29"/>
      <c r="HJP21" s="29"/>
      <c r="HJQ21" s="29"/>
      <c r="HJR21" s="29"/>
      <c r="HJS21" s="29"/>
      <c r="HJT21" s="29"/>
      <c r="HJU21" s="29"/>
      <c r="HJV21" s="29"/>
      <c r="HJW21" s="29"/>
      <c r="HJX21" s="29"/>
      <c r="HJY21" s="29"/>
      <c r="HJZ21" s="29"/>
      <c r="HKA21" s="29"/>
      <c r="HKB21" s="29"/>
      <c r="HKC21" s="29"/>
      <c r="HKD21" s="29"/>
      <c r="HKE21" s="29"/>
      <c r="HKF21" s="29"/>
      <c r="HKG21" s="29"/>
      <c r="HKH21" s="29"/>
      <c r="HKI21" s="29"/>
      <c r="HKJ21" s="29"/>
      <c r="HKK21" s="29"/>
      <c r="HKL21" s="29"/>
      <c r="HKM21" s="29"/>
      <c r="HKN21" s="29"/>
      <c r="HKO21" s="29"/>
      <c r="HKP21" s="29"/>
      <c r="HKQ21" s="29"/>
      <c r="HKR21" s="29"/>
      <c r="HKS21" s="29"/>
      <c r="HKT21" s="29"/>
      <c r="HKU21" s="29"/>
      <c r="HKV21" s="29"/>
      <c r="HKW21" s="29"/>
      <c r="HKX21" s="29"/>
      <c r="HKY21" s="29"/>
      <c r="HKZ21" s="29"/>
      <c r="HLA21" s="29"/>
      <c r="HLB21" s="29"/>
      <c r="HLC21" s="29"/>
      <c r="HLD21" s="29"/>
      <c r="HLE21" s="29"/>
      <c r="HLF21" s="29"/>
      <c r="HLG21" s="29"/>
      <c r="HLH21" s="29"/>
      <c r="HLI21" s="29"/>
      <c r="HLJ21" s="29"/>
      <c r="HLK21" s="29"/>
      <c r="HLL21" s="29"/>
      <c r="HLM21" s="29"/>
      <c r="HLN21" s="29"/>
      <c r="HLO21" s="29"/>
      <c r="HLP21" s="29"/>
      <c r="HLQ21" s="29"/>
      <c r="HLR21" s="29"/>
      <c r="HLS21" s="29"/>
      <c r="HLT21" s="29"/>
      <c r="HLU21" s="29"/>
      <c r="HLV21" s="29"/>
      <c r="HLW21" s="29"/>
      <c r="HLX21" s="29"/>
      <c r="HLY21" s="29"/>
      <c r="HLZ21" s="29"/>
      <c r="HMA21" s="29"/>
      <c r="HMB21" s="29"/>
      <c r="HMC21" s="29"/>
      <c r="HMD21" s="29"/>
      <c r="HME21" s="29"/>
      <c r="HMF21" s="29"/>
      <c r="HMG21" s="29"/>
      <c r="HMH21" s="29"/>
      <c r="HMI21" s="29"/>
      <c r="HMJ21" s="29"/>
      <c r="HMK21" s="29"/>
      <c r="HML21" s="29"/>
      <c r="HMM21" s="29"/>
      <c r="HMN21" s="29"/>
      <c r="HMO21" s="29"/>
      <c r="HMP21" s="29"/>
      <c r="HMQ21" s="29"/>
      <c r="HMR21" s="29"/>
      <c r="HMS21" s="29"/>
      <c r="HMT21" s="29"/>
      <c r="HMU21" s="29"/>
      <c r="HMV21" s="29"/>
      <c r="HMW21" s="29"/>
      <c r="HMX21" s="29"/>
      <c r="HMY21" s="29"/>
      <c r="HMZ21" s="29"/>
      <c r="HNA21" s="29"/>
      <c r="HNB21" s="29"/>
      <c r="HNC21" s="29"/>
      <c r="HND21" s="29"/>
      <c r="HNE21" s="29"/>
      <c r="HNF21" s="29"/>
      <c r="HNG21" s="29"/>
      <c r="HNH21" s="29"/>
      <c r="HNI21" s="29"/>
      <c r="HNJ21" s="29"/>
      <c r="HNK21" s="29"/>
      <c r="HNL21" s="29"/>
      <c r="HNM21" s="29"/>
      <c r="HNN21" s="29"/>
      <c r="HNO21" s="29"/>
      <c r="HNP21" s="29"/>
      <c r="HNQ21" s="29"/>
      <c r="HNR21" s="29"/>
      <c r="HNS21" s="29"/>
      <c r="HNT21" s="29"/>
      <c r="HNU21" s="29"/>
      <c r="HNV21" s="29"/>
      <c r="HNW21" s="29"/>
      <c r="HNX21" s="29"/>
      <c r="HNY21" s="29"/>
      <c r="HNZ21" s="29"/>
      <c r="HOA21" s="29"/>
      <c r="HOB21" s="29"/>
      <c r="HOC21" s="29"/>
      <c r="HOD21" s="29"/>
      <c r="HOE21" s="29"/>
      <c r="HOF21" s="29"/>
      <c r="HOG21" s="29"/>
      <c r="HOH21" s="29"/>
      <c r="HOI21" s="29"/>
      <c r="HOJ21" s="29"/>
      <c r="HOK21" s="29"/>
      <c r="HOL21" s="29"/>
      <c r="HOM21" s="29"/>
      <c r="HON21" s="29"/>
      <c r="HOO21" s="29"/>
      <c r="HOP21" s="29"/>
      <c r="HOQ21" s="29"/>
      <c r="HOR21" s="29"/>
      <c r="HOS21" s="29"/>
      <c r="HOT21" s="29"/>
      <c r="HOU21" s="29"/>
      <c r="HOV21" s="29"/>
      <c r="HOW21" s="29"/>
      <c r="HOX21" s="29"/>
      <c r="HOY21" s="29"/>
      <c r="HOZ21" s="29"/>
      <c r="HPA21" s="29"/>
      <c r="HPB21" s="29"/>
      <c r="HPC21" s="29"/>
      <c r="HPD21" s="29"/>
      <c r="HPE21" s="29"/>
      <c r="HPF21" s="29"/>
      <c r="HPG21" s="29"/>
      <c r="HPH21" s="29"/>
      <c r="HPI21" s="29"/>
      <c r="HPJ21" s="29"/>
      <c r="HPK21" s="29"/>
      <c r="HPL21" s="29"/>
      <c r="HPM21" s="29"/>
      <c r="HPN21" s="29"/>
      <c r="HPO21" s="29"/>
      <c r="HPP21" s="29"/>
      <c r="HPQ21" s="29"/>
      <c r="HPR21" s="29"/>
      <c r="HPS21" s="29"/>
      <c r="HPT21" s="29"/>
      <c r="HPU21" s="29"/>
      <c r="HPV21" s="29"/>
      <c r="HPW21" s="29"/>
      <c r="HPX21" s="29"/>
      <c r="HPY21" s="29"/>
      <c r="HPZ21" s="29"/>
      <c r="HQA21" s="29"/>
      <c r="HQB21" s="29"/>
      <c r="HQC21" s="29"/>
      <c r="HQD21" s="29"/>
      <c r="HQE21" s="29"/>
      <c r="HQF21" s="29"/>
      <c r="HQG21" s="29"/>
      <c r="HQH21" s="29"/>
      <c r="HQI21" s="29"/>
      <c r="HQJ21" s="29"/>
      <c r="HQK21" s="29"/>
      <c r="HQL21" s="29"/>
      <c r="HQM21" s="29"/>
      <c r="HQN21" s="29"/>
      <c r="HQO21" s="29"/>
      <c r="HQP21" s="29"/>
      <c r="HQQ21" s="29"/>
      <c r="HQR21" s="29"/>
      <c r="HQS21" s="29"/>
      <c r="HQT21" s="29"/>
      <c r="HQU21" s="29"/>
      <c r="HQV21" s="29"/>
      <c r="HQW21" s="29"/>
      <c r="HQX21" s="29"/>
      <c r="HQY21" s="29"/>
      <c r="HQZ21" s="29"/>
      <c r="HRA21" s="29"/>
      <c r="HRB21" s="29"/>
      <c r="HRC21" s="29"/>
      <c r="HRD21" s="29"/>
      <c r="HRE21" s="29"/>
      <c r="HRF21" s="29"/>
      <c r="HRG21" s="29"/>
      <c r="HRH21" s="29"/>
      <c r="HRI21" s="29"/>
      <c r="HRJ21" s="29"/>
      <c r="HRK21" s="29"/>
      <c r="HRL21" s="29"/>
      <c r="HRM21" s="29"/>
      <c r="HRN21" s="29"/>
      <c r="HRO21" s="29"/>
      <c r="HRP21" s="29"/>
      <c r="HRQ21" s="29"/>
      <c r="HRR21" s="29"/>
      <c r="HRS21" s="29"/>
      <c r="HRT21" s="29"/>
      <c r="HRU21" s="29"/>
      <c r="HRV21" s="29"/>
      <c r="HRW21" s="29"/>
      <c r="HRX21" s="29"/>
      <c r="HRY21" s="29"/>
      <c r="HRZ21" s="29"/>
      <c r="HSA21" s="29"/>
      <c r="HSB21" s="29"/>
      <c r="HSC21" s="29"/>
      <c r="HSD21" s="29"/>
      <c r="HSE21" s="29"/>
      <c r="HSF21" s="29"/>
      <c r="HSG21" s="29"/>
      <c r="HSH21" s="29"/>
      <c r="HSI21" s="29"/>
      <c r="HSJ21" s="29"/>
      <c r="HSK21" s="29"/>
      <c r="HSL21" s="29"/>
      <c r="HSM21" s="29"/>
      <c r="HSN21" s="29"/>
      <c r="HSO21" s="29"/>
      <c r="HSP21" s="29"/>
      <c r="HSQ21" s="29"/>
      <c r="HSR21" s="29"/>
      <c r="HSS21" s="29"/>
      <c r="HST21" s="29"/>
      <c r="HSU21" s="29"/>
      <c r="HSV21" s="29"/>
      <c r="HSW21" s="29"/>
      <c r="HSX21" s="29"/>
      <c r="HSY21" s="29"/>
      <c r="HSZ21" s="29"/>
      <c r="HTA21" s="29"/>
      <c r="HTB21" s="29"/>
      <c r="HTC21" s="29"/>
      <c r="HTD21" s="29"/>
      <c r="HTE21" s="29"/>
      <c r="HTF21" s="29"/>
      <c r="HTG21" s="29"/>
      <c r="HTH21" s="29"/>
      <c r="HTI21" s="29"/>
      <c r="HTJ21" s="29"/>
      <c r="HTK21" s="29"/>
      <c r="HTL21" s="29"/>
      <c r="HTM21" s="29"/>
      <c r="HTN21" s="29"/>
      <c r="HTO21" s="29"/>
      <c r="HTP21" s="29"/>
      <c r="HTQ21" s="29"/>
      <c r="HTR21" s="29"/>
      <c r="HTS21" s="29"/>
      <c r="HTT21" s="29"/>
      <c r="HTU21" s="29"/>
      <c r="HTV21" s="29"/>
      <c r="HTW21" s="29"/>
      <c r="HTX21" s="29"/>
      <c r="HTY21" s="29"/>
      <c r="HTZ21" s="29"/>
      <c r="HUA21" s="29"/>
      <c r="HUB21" s="29"/>
      <c r="HUC21" s="29"/>
      <c r="HUD21" s="29"/>
      <c r="HUE21" s="29"/>
      <c r="HUF21" s="29"/>
      <c r="HUG21" s="29"/>
      <c r="HUH21" s="29"/>
      <c r="HUI21" s="29"/>
      <c r="HUJ21" s="29"/>
      <c r="HUK21" s="29"/>
      <c r="HUL21" s="29"/>
      <c r="HUM21" s="29"/>
      <c r="HUN21" s="29"/>
      <c r="HUO21" s="29"/>
      <c r="HUP21" s="29"/>
      <c r="HUQ21" s="29"/>
      <c r="HUR21" s="29"/>
      <c r="HUS21" s="29"/>
      <c r="HUT21" s="29"/>
      <c r="HUU21" s="29"/>
      <c r="HUV21" s="29"/>
      <c r="HUW21" s="29"/>
      <c r="HUX21" s="29"/>
      <c r="HUY21" s="29"/>
      <c r="HUZ21" s="29"/>
      <c r="HVA21" s="29"/>
      <c r="HVB21" s="29"/>
      <c r="HVC21" s="29"/>
      <c r="HVD21" s="29"/>
      <c r="HVE21" s="29"/>
      <c r="HVF21" s="29"/>
      <c r="HVG21" s="29"/>
      <c r="HVH21" s="29"/>
      <c r="HVI21" s="29"/>
      <c r="HVJ21" s="29"/>
      <c r="HVK21" s="29"/>
      <c r="HVL21" s="29"/>
      <c r="HVM21" s="29"/>
      <c r="HVN21" s="29"/>
      <c r="HVO21" s="29"/>
      <c r="HVP21" s="29"/>
      <c r="HVQ21" s="29"/>
      <c r="HVR21" s="29"/>
      <c r="HVS21" s="29"/>
      <c r="HVT21" s="29"/>
      <c r="HVU21" s="29"/>
      <c r="HVV21" s="29"/>
      <c r="HVW21" s="29"/>
      <c r="HVX21" s="29"/>
      <c r="HVY21" s="29"/>
      <c r="HVZ21" s="29"/>
      <c r="HWA21" s="29"/>
      <c r="HWB21" s="29"/>
      <c r="HWC21" s="29"/>
      <c r="HWD21" s="29"/>
      <c r="HWE21" s="29"/>
      <c r="HWF21" s="29"/>
      <c r="HWG21" s="29"/>
      <c r="HWH21" s="29"/>
      <c r="HWI21" s="29"/>
      <c r="HWJ21" s="29"/>
      <c r="HWK21" s="29"/>
      <c r="HWL21" s="29"/>
      <c r="HWM21" s="29"/>
      <c r="HWN21" s="29"/>
      <c r="HWO21" s="29"/>
      <c r="HWP21" s="29"/>
      <c r="HWQ21" s="29"/>
      <c r="HWR21" s="29"/>
      <c r="HWS21" s="29"/>
      <c r="HWT21" s="29"/>
      <c r="HWU21" s="29"/>
      <c r="HWV21" s="29"/>
      <c r="HWW21" s="29"/>
      <c r="HWX21" s="29"/>
      <c r="HWY21" s="29"/>
      <c r="HWZ21" s="29"/>
      <c r="HXA21" s="29"/>
      <c r="HXB21" s="29"/>
      <c r="HXC21" s="29"/>
      <c r="HXD21" s="29"/>
      <c r="HXE21" s="29"/>
      <c r="HXF21" s="29"/>
      <c r="HXG21" s="29"/>
      <c r="HXH21" s="29"/>
      <c r="HXI21" s="29"/>
      <c r="HXJ21" s="29"/>
      <c r="HXK21" s="29"/>
      <c r="HXL21" s="29"/>
      <c r="HXM21" s="29"/>
      <c r="HXN21" s="29"/>
      <c r="HXO21" s="29"/>
      <c r="HXP21" s="29"/>
      <c r="HXQ21" s="29"/>
      <c r="HXR21" s="29"/>
      <c r="HXS21" s="29"/>
      <c r="HXT21" s="29"/>
      <c r="HXU21" s="29"/>
      <c r="HXV21" s="29"/>
      <c r="HXW21" s="29"/>
      <c r="HXX21" s="29"/>
      <c r="HXY21" s="29"/>
      <c r="HXZ21" s="29"/>
      <c r="HYA21" s="29"/>
      <c r="HYB21" s="29"/>
      <c r="HYC21" s="29"/>
      <c r="HYD21" s="29"/>
      <c r="HYE21" s="29"/>
      <c r="HYF21" s="29"/>
      <c r="HYG21" s="29"/>
      <c r="HYH21" s="29"/>
      <c r="HYI21" s="29"/>
      <c r="HYJ21" s="29"/>
      <c r="HYK21" s="29"/>
      <c r="HYL21" s="29"/>
      <c r="HYM21" s="29"/>
      <c r="HYN21" s="29"/>
      <c r="HYO21" s="29"/>
      <c r="HYP21" s="29"/>
      <c r="HYQ21" s="29"/>
      <c r="HYR21" s="29"/>
      <c r="HYS21" s="29"/>
      <c r="HYT21" s="29"/>
      <c r="HYU21" s="29"/>
      <c r="HYV21" s="29"/>
      <c r="HYW21" s="29"/>
      <c r="HYX21" s="29"/>
      <c r="HYY21" s="29"/>
      <c r="HYZ21" s="29"/>
      <c r="HZA21" s="29"/>
      <c r="HZB21" s="29"/>
      <c r="HZC21" s="29"/>
      <c r="HZD21" s="29"/>
      <c r="HZE21" s="29"/>
      <c r="HZF21" s="29"/>
      <c r="HZG21" s="29"/>
      <c r="HZH21" s="29"/>
      <c r="HZI21" s="29"/>
      <c r="HZJ21" s="29"/>
      <c r="HZK21" s="29"/>
      <c r="HZL21" s="29"/>
      <c r="HZM21" s="29"/>
      <c r="HZN21" s="29"/>
      <c r="HZO21" s="29"/>
      <c r="HZP21" s="29"/>
      <c r="HZQ21" s="29"/>
      <c r="HZR21" s="29"/>
      <c r="HZS21" s="29"/>
      <c r="HZT21" s="29"/>
      <c r="HZU21" s="29"/>
      <c r="HZV21" s="29"/>
      <c r="HZW21" s="29"/>
      <c r="HZX21" s="29"/>
      <c r="HZY21" s="29"/>
      <c r="HZZ21" s="29"/>
      <c r="IAA21" s="29"/>
      <c r="IAB21" s="29"/>
      <c r="IAC21" s="29"/>
      <c r="IAD21" s="29"/>
      <c r="IAE21" s="29"/>
      <c r="IAF21" s="29"/>
      <c r="IAG21" s="29"/>
      <c r="IAH21" s="29"/>
      <c r="IAI21" s="29"/>
      <c r="IAJ21" s="29"/>
      <c r="IAK21" s="29"/>
      <c r="IAL21" s="29"/>
      <c r="IAM21" s="29"/>
      <c r="IAN21" s="29"/>
      <c r="IAO21" s="29"/>
      <c r="IAP21" s="29"/>
      <c r="IAQ21" s="29"/>
      <c r="IAR21" s="29"/>
      <c r="IAS21" s="29"/>
      <c r="IAT21" s="29"/>
      <c r="IAU21" s="29"/>
      <c r="IAV21" s="29"/>
      <c r="IAW21" s="29"/>
      <c r="IAX21" s="29"/>
      <c r="IAY21" s="29"/>
      <c r="IAZ21" s="29"/>
      <c r="IBA21" s="29"/>
      <c r="IBB21" s="29"/>
      <c r="IBC21" s="29"/>
      <c r="IBD21" s="29"/>
      <c r="IBE21" s="29"/>
      <c r="IBF21" s="29"/>
      <c r="IBG21" s="29"/>
      <c r="IBH21" s="29"/>
      <c r="IBI21" s="29"/>
      <c r="IBJ21" s="29"/>
      <c r="IBK21" s="29"/>
      <c r="IBL21" s="29"/>
      <c r="IBM21" s="29"/>
      <c r="IBN21" s="29"/>
      <c r="IBO21" s="29"/>
      <c r="IBP21" s="29"/>
      <c r="IBQ21" s="29"/>
      <c r="IBR21" s="29"/>
      <c r="IBS21" s="29"/>
      <c r="IBT21" s="29"/>
      <c r="IBU21" s="29"/>
      <c r="IBV21" s="29"/>
      <c r="IBW21" s="29"/>
      <c r="IBX21" s="29"/>
      <c r="IBY21" s="29"/>
      <c r="IBZ21" s="29"/>
      <c r="ICA21" s="29"/>
      <c r="ICB21" s="29"/>
      <c r="ICC21" s="29"/>
      <c r="ICD21" s="29"/>
      <c r="ICE21" s="29"/>
      <c r="ICF21" s="29"/>
      <c r="ICG21" s="29"/>
      <c r="ICH21" s="29"/>
      <c r="ICI21" s="29"/>
      <c r="ICJ21" s="29"/>
      <c r="ICK21" s="29"/>
      <c r="ICL21" s="29"/>
      <c r="ICM21" s="29"/>
      <c r="ICN21" s="29"/>
      <c r="ICO21" s="29"/>
      <c r="ICP21" s="29"/>
      <c r="ICQ21" s="29"/>
      <c r="ICR21" s="29"/>
      <c r="ICS21" s="29"/>
      <c r="ICT21" s="29"/>
      <c r="ICU21" s="29"/>
      <c r="ICV21" s="29"/>
      <c r="ICW21" s="29"/>
      <c r="ICX21" s="29"/>
      <c r="ICY21" s="29"/>
      <c r="ICZ21" s="29"/>
      <c r="IDA21" s="29"/>
      <c r="IDB21" s="29"/>
      <c r="IDC21" s="29"/>
      <c r="IDD21" s="29"/>
      <c r="IDE21" s="29"/>
      <c r="IDF21" s="29"/>
      <c r="IDG21" s="29"/>
      <c r="IDH21" s="29"/>
      <c r="IDI21" s="29"/>
      <c r="IDJ21" s="29"/>
      <c r="IDK21" s="29"/>
      <c r="IDL21" s="29"/>
      <c r="IDM21" s="29"/>
      <c r="IDN21" s="29"/>
      <c r="IDO21" s="29"/>
      <c r="IDP21" s="29"/>
      <c r="IDQ21" s="29"/>
      <c r="IDR21" s="29"/>
      <c r="IDS21" s="29"/>
      <c r="IDT21" s="29"/>
      <c r="IDU21" s="29"/>
      <c r="IDV21" s="29"/>
      <c r="IDW21" s="29"/>
      <c r="IDX21" s="29"/>
      <c r="IDY21" s="29"/>
      <c r="IDZ21" s="29"/>
      <c r="IEA21" s="29"/>
      <c r="IEB21" s="29"/>
      <c r="IEC21" s="29"/>
      <c r="IED21" s="29"/>
      <c r="IEE21" s="29"/>
      <c r="IEF21" s="29"/>
      <c r="IEG21" s="29"/>
      <c r="IEH21" s="29"/>
      <c r="IEI21" s="29"/>
      <c r="IEJ21" s="29"/>
      <c r="IEK21" s="29"/>
      <c r="IEL21" s="29"/>
      <c r="IEM21" s="29"/>
      <c r="IEN21" s="29"/>
      <c r="IEO21" s="29"/>
      <c r="IEP21" s="29"/>
      <c r="IEQ21" s="29"/>
      <c r="IER21" s="29"/>
      <c r="IES21" s="29"/>
      <c r="IET21" s="29"/>
      <c r="IEU21" s="29"/>
      <c r="IEV21" s="29"/>
      <c r="IEW21" s="29"/>
      <c r="IEX21" s="29"/>
      <c r="IEY21" s="29"/>
      <c r="IEZ21" s="29"/>
      <c r="IFA21" s="29"/>
      <c r="IFB21" s="29"/>
      <c r="IFC21" s="29"/>
      <c r="IFD21" s="29"/>
      <c r="IFE21" s="29"/>
      <c r="IFF21" s="29"/>
      <c r="IFG21" s="29"/>
      <c r="IFH21" s="29"/>
      <c r="IFI21" s="29"/>
      <c r="IFJ21" s="29"/>
      <c r="IFK21" s="29"/>
      <c r="IFL21" s="29"/>
      <c r="IFM21" s="29"/>
      <c r="IFN21" s="29"/>
      <c r="IFO21" s="29"/>
      <c r="IFP21" s="29"/>
      <c r="IFQ21" s="29"/>
      <c r="IFR21" s="29"/>
      <c r="IFS21" s="29"/>
      <c r="IFT21" s="29"/>
      <c r="IFU21" s="29"/>
      <c r="IFV21" s="29"/>
      <c r="IFW21" s="29"/>
      <c r="IFX21" s="29"/>
      <c r="IFY21" s="29"/>
      <c r="IFZ21" s="29"/>
      <c r="IGA21" s="29"/>
      <c r="IGB21" s="29"/>
      <c r="IGC21" s="29"/>
      <c r="IGD21" s="29"/>
      <c r="IGE21" s="29"/>
      <c r="IGF21" s="29"/>
      <c r="IGG21" s="29"/>
      <c r="IGH21" s="29"/>
      <c r="IGI21" s="29"/>
      <c r="IGJ21" s="29"/>
      <c r="IGK21" s="29"/>
      <c r="IGL21" s="29"/>
      <c r="IGM21" s="29"/>
      <c r="IGN21" s="29"/>
      <c r="IGO21" s="29"/>
      <c r="IGP21" s="29"/>
      <c r="IGQ21" s="29"/>
      <c r="IGR21" s="29"/>
      <c r="IGS21" s="29"/>
      <c r="IGT21" s="29"/>
      <c r="IGU21" s="29"/>
      <c r="IGV21" s="29"/>
      <c r="IGW21" s="29"/>
      <c r="IGX21" s="29"/>
      <c r="IGY21" s="29"/>
      <c r="IGZ21" s="29"/>
      <c r="IHA21" s="29"/>
      <c r="IHB21" s="29"/>
      <c r="IHC21" s="29"/>
      <c r="IHD21" s="29"/>
      <c r="IHE21" s="29"/>
      <c r="IHF21" s="29"/>
      <c r="IHG21" s="29"/>
      <c r="IHH21" s="29"/>
      <c r="IHI21" s="29"/>
      <c r="IHJ21" s="29"/>
      <c r="IHK21" s="29"/>
      <c r="IHL21" s="29"/>
      <c r="IHM21" s="29"/>
      <c r="IHN21" s="29"/>
      <c r="IHO21" s="29"/>
      <c r="IHP21" s="29"/>
      <c r="IHQ21" s="29"/>
      <c r="IHR21" s="29"/>
      <c r="IHS21" s="29"/>
      <c r="IHT21" s="29"/>
      <c r="IHU21" s="29"/>
      <c r="IHV21" s="29"/>
      <c r="IHW21" s="29"/>
      <c r="IHX21" s="29"/>
      <c r="IHY21" s="29"/>
      <c r="IHZ21" s="29"/>
      <c r="IIA21" s="29"/>
      <c r="IIB21" s="29"/>
      <c r="IIC21" s="29"/>
      <c r="IID21" s="29"/>
      <c r="IIE21" s="29"/>
      <c r="IIF21" s="29"/>
      <c r="IIG21" s="29"/>
      <c r="IIH21" s="29"/>
      <c r="III21" s="29"/>
      <c r="IIJ21" s="29"/>
      <c r="IIK21" s="29"/>
      <c r="IIL21" s="29"/>
      <c r="IIM21" s="29"/>
      <c r="IIN21" s="29"/>
      <c r="IIO21" s="29"/>
      <c r="IIP21" s="29"/>
      <c r="IIQ21" s="29"/>
      <c r="IIR21" s="29"/>
      <c r="IIS21" s="29"/>
      <c r="IIT21" s="29"/>
      <c r="IIU21" s="29"/>
      <c r="IIV21" s="29"/>
      <c r="IIW21" s="29"/>
      <c r="IIX21" s="29"/>
      <c r="IIY21" s="29"/>
      <c r="IIZ21" s="29"/>
      <c r="IJA21" s="29"/>
      <c r="IJB21" s="29"/>
      <c r="IJC21" s="29"/>
      <c r="IJD21" s="29"/>
      <c r="IJE21" s="29"/>
      <c r="IJF21" s="29"/>
      <c r="IJG21" s="29"/>
      <c r="IJH21" s="29"/>
      <c r="IJI21" s="29"/>
      <c r="IJJ21" s="29"/>
      <c r="IJK21" s="29"/>
      <c r="IJL21" s="29"/>
      <c r="IJM21" s="29"/>
      <c r="IJN21" s="29"/>
      <c r="IJO21" s="29"/>
      <c r="IJP21" s="29"/>
      <c r="IJQ21" s="29"/>
      <c r="IJR21" s="29"/>
      <c r="IJS21" s="29"/>
      <c r="IJT21" s="29"/>
      <c r="IJU21" s="29"/>
      <c r="IJV21" s="29"/>
      <c r="IJW21" s="29"/>
      <c r="IJX21" s="29"/>
      <c r="IJY21" s="29"/>
      <c r="IJZ21" s="29"/>
      <c r="IKA21" s="29"/>
      <c r="IKB21" s="29"/>
      <c r="IKC21" s="29"/>
      <c r="IKD21" s="29"/>
      <c r="IKE21" s="29"/>
      <c r="IKF21" s="29"/>
      <c r="IKG21" s="29"/>
      <c r="IKH21" s="29"/>
      <c r="IKI21" s="29"/>
      <c r="IKJ21" s="29"/>
      <c r="IKK21" s="29"/>
      <c r="IKL21" s="29"/>
      <c r="IKM21" s="29"/>
      <c r="IKN21" s="29"/>
      <c r="IKO21" s="29"/>
      <c r="IKP21" s="29"/>
      <c r="IKQ21" s="29"/>
      <c r="IKR21" s="29"/>
      <c r="IKS21" s="29"/>
      <c r="IKT21" s="29"/>
      <c r="IKU21" s="29"/>
      <c r="IKV21" s="29"/>
      <c r="IKW21" s="29"/>
      <c r="IKX21" s="29"/>
      <c r="IKY21" s="29"/>
      <c r="IKZ21" s="29"/>
      <c r="ILA21" s="29"/>
      <c r="ILB21" s="29"/>
      <c r="ILC21" s="29"/>
      <c r="ILD21" s="29"/>
      <c r="ILE21" s="29"/>
      <c r="ILF21" s="29"/>
      <c r="ILG21" s="29"/>
      <c r="ILH21" s="29"/>
      <c r="ILI21" s="29"/>
      <c r="ILJ21" s="29"/>
      <c r="ILK21" s="29"/>
      <c r="ILL21" s="29"/>
      <c r="ILM21" s="29"/>
      <c r="ILN21" s="29"/>
      <c r="ILO21" s="29"/>
      <c r="ILP21" s="29"/>
      <c r="ILQ21" s="29"/>
      <c r="ILR21" s="29"/>
      <c r="ILS21" s="29"/>
      <c r="ILT21" s="29"/>
      <c r="ILU21" s="29"/>
      <c r="ILV21" s="29"/>
      <c r="ILW21" s="29"/>
      <c r="ILX21" s="29"/>
      <c r="ILY21" s="29"/>
      <c r="ILZ21" s="29"/>
      <c r="IMA21" s="29"/>
      <c r="IMB21" s="29"/>
      <c r="IMC21" s="29"/>
      <c r="IMD21" s="29"/>
      <c r="IME21" s="29"/>
      <c r="IMF21" s="29"/>
      <c r="IMG21" s="29"/>
      <c r="IMH21" s="29"/>
      <c r="IMI21" s="29"/>
      <c r="IMJ21" s="29"/>
      <c r="IMK21" s="29"/>
      <c r="IML21" s="29"/>
      <c r="IMM21" s="29"/>
      <c r="IMN21" s="29"/>
      <c r="IMO21" s="29"/>
      <c r="IMP21" s="29"/>
      <c r="IMQ21" s="29"/>
      <c r="IMR21" s="29"/>
      <c r="IMS21" s="29"/>
      <c r="IMT21" s="29"/>
      <c r="IMU21" s="29"/>
      <c r="IMV21" s="29"/>
      <c r="IMW21" s="29"/>
      <c r="IMX21" s="29"/>
      <c r="IMY21" s="29"/>
      <c r="IMZ21" s="29"/>
      <c r="INA21" s="29"/>
      <c r="INB21" s="29"/>
      <c r="INC21" s="29"/>
      <c r="IND21" s="29"/>
      <c r="INE21" s="29"/>
      <c r="INF21" s="29"/>
      <c r="ING21" s="29"/>
      <c r="INH21" s="29"/>
      <c r="INI21" s="29"/>
      <c r="INJ21" s="29"/>
      <c r="INK21" s="29"/>
      <c r="INL21" s="29"/>
      <c r="INM21" s="29"/>
      <c r="INN21" s="29"/>
      <c r="INO21" s="29"/>
      <c r="INP21" s="29"/>
      <c r="INQ21" s="29"/>
      <c r="INR21" s="29"/>
      <c r="INS21" s="29"/>
      <c r="INT21" s="29"/>
      <c r="INU21" s="29"/>
      <c r="INV21" s="29"/>
      <c r="INW21" s="29"/>
      <c r="INX21" s="29"/>
      <c r="INY21" s="29"/>
      <c r="INZ21" s="29"/>
      <c r="IOA21" s="29"/>
      <c r="IOB21" s="29"/>
      <c r="IOC21" s="29"/>
      <c r="IOD21" s="29"/>
      <c r="IOE21" s="29"/>
      <c r="IOF21" s="29"/>
      <c r="IOG21" s="29"/>
      <c r="IOH21" s="29"/>
      <c r="IOI21" s="29"/>
      <c r="IOJ21" s="29"/>
      <c r="IOK21" s="29"/>
      <c r="IOL21" s="29"/>
      <c r="IOM21" s="29"/>
      <c r="ION21" s="29"/>
      <c r="IOO21" s="29"/>
      <c r="IOP21" s="29"/>
      <c r="IOQ21" s="29"/>
      <c r="IOR21" s="29"/>
      <c r="IOS21" s="29"/>
      <c r="IOT21" s="29"/>
      <c r="IOU21" s="29"/>
      <c r="IOV21" s="29"/>
      <c r="IOW21" s="29"/>
      <c r="IOX21" s="29"/>
      <c r="IOY21" s="29"/>
      <c r="IOZ21" s="29"/>
      <c r="IPA21" s="29"/>
      <c r="IPB21" s="29"/>
      <c r="IPC21" s="29"/>
      <c r="IPD21" s="29"/>
      <c r="IPE21" s="29"/>
      <c r="IPF21" s="29"/>
      <c r="IPG21" s="29"/>
      <c r="IPH21" s="29"/>
      <c r="IPI21" s="29"/>
      <c r="IPJ21" s="29"/>
      <c r="IPK21" s="29"/>
      <c r="IPL21" s="29"/>
      <c r="IPM21" s="29"/>
      <c r="IPN21" s="29"/>
      <c r="IPO21" s="29"/>
      <c r="IPP21" s="29"/>
      <c r="IPQ21" s="29"/>
      <c r="IPR21" s="29"/>
      <c r="IPS21" s="29"/>
      <c r="IPT21" s="29"/>
      <c r="IPU21" s="29"/>
      <c r="IPV21" s="29"/>
      <c r="IPW21" s="29"/>
      <c r="IPX21" s="29"/>
      <c r="IPY21" s="29"/>
      <c r="IPZ21" s="29"/>
      <c r="IQA21" s="29"/>
      <c r="IQB21" s="29"/>
      <c r="IQC21" s="29"/>
      <c r="IQD21" s="29"/>
      <c r="IQE21" s="29"/>
      <c r="IQF21" s="29"/>
      <c r="IQG21" s="29"/>
      <c r="IQH21" s="29"/>
      <c r="IQI21" s="29"/>
      <c r="IQJ21" s="29"/>
      <c r="IQK21" s="29"/>
      <c r="IQL21" s="29"/>
      <c r="IQM21" s="29"/>
      <c r="IQN21" s="29"/>
      <c r="IQO21" s="29"/>
      <c r="IQP21" s="29"/>
      <c r="IQQ21" s="29"/>
      <c r="IQR21" s="29"/>
      <c r="IQS21" s="29"/>
      <c r="IQT21" s="29"/>
      <c r="IQU21" s="29"/>
      <c r="IQV21" s="29"/>
      <c r="IQW21" s="29"/>
      <c r="IQX21" s="29"/>
      <c r="IQY21" s="29"/>
      <c r="IQZ21" s="29"/>
      <c r="IRA21" s="29"/>
      <c r="IRB21" s="29"/>
      <c r="IRC21" s="29"/>
      <c r="IRD21" s="29"/>
      <c r="IRE21" s="29"/>
      <c r="IRF21" s="29"/>
      <c r="IRG21" s="29"/>
      <c r="IRH21" s="29"/>
      <c r="IRI21" s="29"/>
      <c r="IRJ21" s="29"/>
      <c r="IRK21" s="29"/>
      <c r="IRL21" s="29"/>
      <c r="IRM21" s="29"/>
      <c r="IRN21" s="29"/>
      <c r="IRO21" s="29"/>
      <c r="IRP21" s="29"/>
      <c r="IRQ21" s="29"/>
      <c r="IRR21" s="29"/>
      <c r="IRS21" s="29"/>
      <c r="IRT21" s="29"/>
      <c r="IRU21" s="29"/>
      <c r="IRV21" s="29"/>
      <c r="IRW21" s="29"/>
      <c r="IRX21" s="29"/>
      <c r="IRY21" s="29"/>
      <c r="IRZ21" s="29"/>
      <c r="ISA21" s="29"/>
      <c r="ISB21" s="29"/>
      <c r="ISC21" s="29"/>
      <c r="ISD21" s="29"/>
      <c r="ISE21" s="29"/>
      <c r="ISF21" s="29"/>
      <c r="ISG21" s="29"/>
      <c r="ISH21" s="29"/>
      <c r="ISI21" s="29"/>
      <c r="ISJ21" s="29"/>
      <c r="ISK21" s="29"/>
      <c r="ISL21" s="29"/>
      <c r="ISM21" s="29"/>
      <c r="ISN21" s="29"/>
      <c r="ISO21" s="29"/>
      <c r="ISP21" s="29"/>
      <c r="ISQ21" s="29"/>
      <c r="ISR21" s="29"/>
      <c r="ISS21" s="29"/>
      <c r="IST21" s="29"/>
      <c r="ISU21" s="29"/>
      <c r="ISV21" s="29"/>
      <c r="ISW21" s="29"/>
      <c r="ISX21" s="29"/>
      <c r="ISY21" s="29"/>
      <c r="ISZ21" s="29"/>
      <c r="ITA21" s="29"/>
      <c r="ITB21" s="29"/>
      <c r="ITC21" s="29"/>
      <c r="ITD21" s="29"/>
      <c r="ITE21" s="29"/>
      <c r="ITF21" s="29"/>
      <c r="ITG21" s="29"/>
      <c r="ITH21" s="29"/>
      <c r="ITI21" s="29"/>
      <c r="ITJ21" s="29"/>
      <c r="ITK21" s="29"/>
      <c r="ITL21" s="29"/>
      <c r="ITM21" s="29"/>
      <c r="ITN21" s="29"/>
      <c r="ITO21" s="29"/>
      <c r="ITP21" s="29"/>
      <c r="ITQ21" s="29"/>
      <c r="ITR21" s="29"/>
      <c r="ITS21" s="29"/>
      <c r="ITT21" s="29"/>
      <c r="ITU21" s="29"/>
      <c r="ITV21" s="29"/>
      <c r="ITW21" s="29"/>
      <c r="ITX21" s="29"/>
      <c r="ITY21" s="29"/>
      <c r="ITZ21" s="29"/>
      <c r="IUA21" s="29"/>
      <c r="IUB21" s="29"/>
      <c r="IUC21" s="29"/>
      <c r="IUD21" s="29"/>
      <c r="IUE21" s="29"/>
      <c r="IUF21" s="29"/>
      <c r="IUG21" s="29"/>
      <c r="IUH21" s="29"/>
      <c r="IUI21" s="29"/>
      <c r="IUJ21" s="29"/>
      <c r="IUK21" s="29"/>
      <c r="IUL21" s="29"/>
      <c r="IUM21" s="29"/>
      <c r="IUN21" s="29"/>
      <c r="IUO21" s="29"/>
      <c r="IUP21" s="29"/>
      <c r="IUQ21" s="29"/>
      <c r="IUR21" s="29"/>
      <c r="IUS21" s="29"/>
      <c r="IUT21" s="29"/>
      <c r="IUU21" s="29"/>
      <c r="IUV21" s="29"/>
      <c r="IUW21" s="29"/>
      <c r="IUX21" s="29"/>
      <c r="IUY21" s="29"/>
      <c r="IUZ21" s="29"/>
      <c r="IVA21" s="29"/>
      <c r="IVB21" s="29"/>
      <c r="IVC21" s="29"/>
      <c r="IVD21" s="29"/>
      <c r="IVE21" s="29"/>
      <c r="IVF21" s="29"/>
      <c r="IVG21" s="29"/>
      <c r="IVH21" s="29"/>
      <c r="IVI21" s="29"/>
      <c r="IVJ21" s="29"/>
      <c r="IVK21" s="29"/>
      <c r="IVL21" s="29"/>
      <c r="IVM21" s="29"/>
      <c r="IVN21" s="29"/>
      <c r="IVO21" s="29"/>
      <c r="IVP21" s="29"/>
      <c r="IVQ21" s="29"/>
      <c r="IVR21" s="29"/>
      <c r="IVS21" s="29"/>
      <c r="IVT21" s="29"/>
      <c r="IVU21" s="29"/>
      <c r="IVV21" s="29"/>
      <c r="IVW21" s="29"/>
      <c r="IVX21" s="29"/>
      <c r="IVY21" s="29"/>
      <c r="IVZ21" s="29"/>
      <c r="IWA21" s="29"/>
      <c r="IWB21" s="29"/>
      <c r="IWC21" s="29"/>
      <c r="IWD21" s="29"/>
      <c r="IWE21" s="29"/>
      <c r="IWF21" s="29"/>
      <c r="IWG21" s="29"/>
      <c r="IWH21" s="29"/>
      <c r="IWI21" s="29"/>
      <c r="IWJ21" s="29"/>
      <c r="IWK21" s="29"/>
      <c r="IWL21" s="29"/>
      <c r="IWM21" s="29"/>
      <c r="IWN21" s="29"/>
      <c r="IWO21" s="29"/>
      <c r="IWP21" s="29"/>
      <c r="IWQ21" s="29"/>
      <c r="IWR21" s="29"/>
      <c r="IWS21" s="29"/>
      <c r="IWT21" s="29"/>
      <c r="IWU21" s="29"/>
      <c r="IWV21" s="29"/>
      <c r="IWW21" s="29"/>
      <c r="IWX21" s="29"/>
      <c r="IWY21" s="29"/>
      <c r="IWZ21" s="29"/>
      <c r="IXA21" s="29"/>
      <c r="IXB21" s="29"/>
      <c r="IXC21" s="29"/>
      <c r="IXD21" s="29"/>
      <c r="IXE21" s="29"/>
      <c r="IXF21" s="29"/>
      <c r="IXG21" s="29"/>
      <c r="IXH21" s="29"/>
      <c r="IXI21" s="29"/>
      <c r="IXJ21" s="29"/>
      <c r="IXK21" s="29"/>
      <c r="IXL21" s="29"/>
      <c r="IXM21" s="29"/>
      <c r="IXN21" s="29"/>
      <c r="IXO21" s="29"/>
      <c r="IXP21" s="29"/>
      <c r="IXQ21" s="29"/>
      <c r="IXR21" s="29"/>
      <c r="IXS21" s="29"/>
      <c r="IXT21" s="29"/>
      <c r="IXU21" s="29"/>
      <c r="IXV21" s="29"/>
      <c r="IXW21" s="29"/>
      <c r="IXX21" s="29"/>
      <c r="IXY21" s="29"/>
      <c r="IXZ21" s="29"/>
      <c r="IYA21" s="29"/>
      <c r="IYB21" s="29"/>
      <c r="IYC21" s="29"/>
      <c r="IYD21" s="29"/>
      <c r="IYE21" s="29"/>
      <c r="IYF21" s="29"/>
      <c r="IYG21" s="29"/>
      <c r="IYH21" s="29"/>
      <c r="IYI21" s="29"/>
      <c r="IYJ21" s="29"/>
      <c r="IYK21" s="29"/>
      <c r="IYL21" s="29"/>
      <c r="IYM21" s="29"/>
      <c r="IYN21" s="29"/>
      <c r="IYO21" s="29"/>
      <c r="IYP21" s="29"/>
      <c r="IYQ21" s="29"/>
      <c r="IYR21" s="29"/>
      <c r="IYS21" s="29"/>
      <c r="IYT21" s="29"/>
      <c r="IYU21" s="29"/>
      <c r="IYV21" s="29"/>
      <c r="IYW21" s="29"/>
      <c r="IYX21" s="29"/>
      <c r="IYY21" s="29"/>
      <c r="IYZ21" s="29"/>
      <c r="IZA21" s="29"/>
      <c r="IZB21" s="29"/>
      <c r="IZC21" s="29"/>
      <c r="IZD21" s="29"/>
      <c r="IZE21" s="29"/>
      <c r="IZF21" s="29"/>
      <c r="IZG21" s="29"/>
      <c r="IZH21" s="29"/>
      <c r="IZI21" s="29"/>
      <c r="IZJ21" s="29"/>
      <c r="IZK21" s="29"/>
      <c r="IZL21" s="29"/>
      <c r="IZM21" s="29"/>
      <c r="IZN21" s="29"/>
      <c r="IZO21" s="29"/>
      <c r="IZP21" s="29"/>
      <c r="IZQ21" s="29"/>
      <c r="IZR21" s="29"/>
      <c r="IZS21" s="29"/>
      <c r="IZT21" s="29"/>
      <c r="IZU21" s="29"/>
      <c r="IZV21" s="29"/>
      <c r="IZW21" s="29"/>
      <c r="IZX21" s="29"/>
      <c r="IZY21" s="29"/>
      <c r="IZZ21" s="29"/>
      <c r="JAA21" s="29"/>
      <c r="JAB21" s="29"/>
      <c r="JAC21" s="29"/>
      <c r="JAD21" s="29"/>
      <c r="JAE21" s="29"/>
      <c r="JAF21" s="29"/>
      <c r="JAG21" s="29"/>
      <c r="JAH21" s="29"/>
      <c r="JAI21" s="29"/>
      <c r="JAJ21" s="29"/>
      <c r="JAK21" s="29"/>
      <c r="JAL21" s="29"/>
      <c r="JAM21" s="29"/>
      <c r="JAN21" s="29"/>
      <c r="JAO21" s="29"/>
      <c r="JAP21" s="29"/>
      <c r="JAQ21" s="29"/>
      <c r="JAR21" s="29"/>
      <c r="JAS21" s="29"/>
      <c r="JAT21" s="29"/>
      <c r="JAU21" s="29"/>
      <c r="JAV21" s="29"/>
      <c r="JAW21" s="29"/>
      <c r="JAX21" s="29"/>
      <c r="JAY21" s="29"/>
      <c r="JAZ21" s="29"/>
      <c r="JBA21" s="29"/>
      <c r="JBB21" s="29"/>
      <c r="JBC21" s="29"/>
      <c r="JBD21" s="29"/>
      <c r="JBE21" s="29"/>
      <c r="JBF21" s="29"/>
      <c r="JBG21" s="29"/>
      <c r="JBH21" s="29"/>
      <c r="JBI21" s="29"/>
      <c r="JBJ21" s="29"/>
      <c r="JBK21" s="29"/>
      <c r="JBL21" s="29"/>
      <c r="JBM21" s="29"/>
      <c r="JBN21" s="29"/>
      <c r="JBO21" s="29"/>
      <c r="JBP21" s="29"/>
      <c r="JBQ21" s="29"/>
      <c r="JBR21" s="29"/>
      <c r="JBS21" s="29"/>
      <c r="JBT21" s="29"/>
      <c r="JBU21" s="29"/>
      <c r="JBV21" s="29"/>
      <c r="JBW21" s="29"/>
      <c r="JBX21" s="29"/>
      <c r="JBY21" s="29"/>
      <c r="JBZ21" s="29"/>
      <c r="JCA21" s="29"/>
      <c r="JCB21" s="29"/>
      <c r="JCC21" s="29"/>
      <c r="JCD21" s="29"/>
      <c r="JCE21" s="29"/>
      <c r="JCF21" s="29"/>
      <c r="JCG21" s="29"/>
      <c r="JCH21" s="29"/>
      <c r="JCI21" s="29"/>
      <c r="JCJ21" s="29"/>
      <c r="JCK21" s="29"/>
      <c r="JCL21" s="29"/>
      <c r="JCM21" s="29"/>
      <c r="JCN21" s="29"/>
      <c r="JCO21" s="29"/>
      <c r="JCP21" s="29"/>
      <c r="JCQ21" s="29"/>
      <c r="JCR21" s="29"/>
      <c r="JCS21" s="29"/>
      <c r="JCT21" s="29"/>
      <c r="JCU21" s="29"/>
      <c r="JCV21" s="29"/>
      <c r="JCW21" s="29"/>
      <c r="JCX21" s="29"/>
      <c r="JCY21" s="29"/>
      <c r="JCZ21" s="29"/>
      <c r="JDA21" s="29"/>
      <c r="JDB21" s="29"/>
      <c r="JDC21" s="29"/>
      <c r="JDD21" s="29"/>
      <c r="JDE21" s="29"/>
      <c r="JDF21" s="29"/>
      <c r="JDG21" s="29"/>
      <c r="JDH21" s="29"/>
      <c r="JDI21" s="29"/>
      <c r="JDJ21" s="29"/>
      <c r="JDK21" s="29"/>
      <c r="JDL21" s="29"/>
      <c r="JDM21" s="29"/>
      <c r="JDN21" s="29"/>
      <c r="JDO21" s="29"/>
      <c r="JDP21" s="29"/>
      <c r="JDQ21" s="29"/>
      <c r="JDR21" s="29"/>
      <c r="JDS21" s="29"/>
      <c r="JDT21" s="29"/>
      <c r="JDU21" s="29"/>
      <c r="JDV21" s="29"/>
      <c r="JDW21" s="29"/>
      <c r="JDX21" s="29"/>
      <c r="JDY21" s="29"/>
      <c r="JDZ21" s="29"/>
      <c r="JEA21" s="29"/>
      <c r="JEB21" s="29"/>
      <c r="JEC21" s="29"/>
      <c r="JED21" s="29"/>
      <c r="JEE21" s="29"/>
      <c r="JEF21" s="29"/>
      <c r="JEG21" s="29"/>
      <c r="JEH21" s="29"/>
      <c r="JEI21" s="29"/>
      <c r="JEJ21" s="29"/>
      <c r="JEK21" s="29"/>
      <c r="JEL21" s="29"/>
      <c r="JEM21" s="29"/>
      <c r="JEN21" s="29"/>
      <c r="JEO21" s="29"/>
      <c r="JEP21" s="29"/>
      <c r="JEQ21" s="29"/>
      <c r="JER21" s="29"/>
      <c r="JES21" s="29"/>
      <c r="JET21" s="29"/>
      <c r="JEU21" s="29"/>
      <c r="JEV21" s="29"/>
      <c r="JEW21" s="29"/>
      <c r="JEX21" s="29"/>
      <c r="JEY21" s="29"/>
      <c r="JEZ21" s="29"/>
      <c r="JFA21" s="29"/>
      <c r="JFB21" s="29"/>
      <c r="JFC21" s="29"/>
      <c r="JFD21" s="29"/>
      <c r="JFE21" s="29"/>
      <c r="JFF21" s="29"/>
      <c r="JFG21" s="29"/>
      <c r="JFH21" s="29"/>
      <c r="JFI21" s="29"/>
      <c r="JFJ21" s="29"/>
      <c r="JFK21" s="29"/>
      <c r="JFL21" s="29"/>
      <c r="JFM21" s="29"/>
      <c r="JFN21" s="29"/>
      <c r="JFO21" s="29"/>
      <c r="JFP21" s="29"/>
      <c r="JFQ21" s="29"/>
      <c r="JFR21" s="29"/>
      <c r="JFS21" s="29"/>
      <c r="JFT21" s="29"/>
      <c r="JFU21" s="29"/>
      <c r="JFV21" s="29"/>
      <c r="JFW21" s="29"/>
      <c r="JFX21" s="29"/>
      <c r="JFY21" s="29"/>
      <c r="JFZ21" s="29"/>
      <c r="JGA21" s="29"/>
      <c r="JGB21" s="29"/>
      <c r="JGC21" s="29"/>
      <c r="JGD21" s="29"/>
      <c r="JGE21" s="29"/>
      <c r="JGF21" s="29"/>
      <c r="JGG21" s="29"/>
      <c r="JGH21" s="29"/>
      <c r="JGI21" s="29"/>
      <c r="JGJ21" s="29"/>
      <c r="JGK21" s="29"/>
      <c r="JGL21" s="29"/>
      <c r="JGM21" s="29"/>
      <c r="JGN21" s="29"/>
      <c r="JGO21" s="29"/>
      <c r="JGP21" s="29"/>
      <c r="JGQ21" s="29"/>
      <c r="JGR21" s="29"/>
      <c r="JGS21" s="29"/>
      <c r="JGT21" s="29"/>
      <c r="JGU21" s="29"/>
      <c r="JGV21" s="29"/>
      <c r="JGW21" s="29"/>
      <c r="JGX21" s="29"/>
      <c r="JGY21" s="29"/>
      <c r="JGZ21" s="29"/>
      <c r="JHA21" s="29"/>
      <c r="JHB21" s="29"/>
      <c r="JHC21" s="29"/>
      <c r="JHD21" s="29"/>
      <c r="JHE21" s="29"/>
      <c r="JHF21" s="29"/>
      <c r="JHG21" s="29"/>
      <c r="JHH21" s="29"/>
      <c r="JHI21" s="29"/>
      <c r="JHJ21" s="29"/>
      <c r="JHK21" s="29"/>
      <c r="JHL21" s="29"/>
      <c r="JHM21" s="29"/>
      <c r="JHN21" s="29"/>
      <c r="JHO21" s="29"/>
      <c r="JHP21" s="29"/>
      <c r="JHQ21" s="29"/>
      <c r="JHR21" s="29"/>
      <c r="JHS21" s="29"/>
      <c r="JHT21" s="29"/>
      <c r="JHU21" s="29"/>
      <c r="JHV21" s="29"/>
      <c r="JHW21" s="29"/>
      <c r="JHX21" s="29"/>
      <c r="JHY21" s="29"/>
      <c r="JHZ21" s="29"/>
      <c r="JIA21" s="29"/>
      <c r="JIB21" s="29"/>
      <c r="JIC21" s="29"/>
      <c r="JID21" s="29"/>
      <c r="JIE21" s="29"/>
      <c r="JIF21" s="29"/>
      <c r="JIG21" s="29"/>
      <c r="JIH21" s="29"/>
      <c r="JII21" s="29"/>
      <c r="JIJ21" s="29"/>
      <c r="JIK21" s="29"/>
      <c r="JIL21" s="29"/>
      <c r="JIM21" s="29"/>
      <c r="JIN21" s="29"/>
      <c r="JIO21" s="29"/>
      <c r="JIP21" s="29"/>
      <c r="JIQ21" s="29"/>
      <c r="JIR21" s="29"/>
      <c r="JIS21" s="29"/>
      <c r="JIT21" s="29"/>
      <c r="JIU21" s="29"/>
      <c r="JIV21" s="29"/>
      <c r="JIW21" s="29"/>
      <c r="JIX21" s="29"/>
      <c r="JIY21" s="29"/>
      <c r="JIZ21" s="29"/>
      <c r="JJA21" s="29"/>
      <c r="JJB21" s="29"/>
      <c r="JJC21" s="29"/>
      <c r="JJD21" s="29"/>
      <c r="JJE21" s="29"/>
      <c r="JJF21" s="29"/>
      <c r="JJG21" s="29"/>
      <c r="JJH21" s="29"/>
      <c r="JJI21" s="29"/>
      <c r="JJJ21" s="29"/>
      <c r="JJK21" s="29"/>
      <c r="JJL21" s="29"/>
      <c r="JJM21" s="29"/>
      <c r="JJN21" s="29"/>
      <c r="JJO21" s="29"/>
      <c r="JJP21" s="29"/>
      <c r="JJQ21" s="29"/>
      <c r="JJR21" s="29"/>
      <c r="JJS21" s="29"/>
      <c r="JJT21" s="29"/>
      <c r="JJU21" s="29"/>
      <c r="JJV21" s="29"/>
      <c r="JJW21" s="29"/>
      <c r="JJX21" s="29"/>
      <c r="JJY21" s="29"/>
      <c r="JJZ21" s="29"/>
      <c r="JKA21" s="29"/>
      <c r="JKB21" s="29"/>
      <c r="JKC21" s="29"/>
      <c r="JKD21" s="29"/>
      <c r="JKE21" s="29"/>
      <c r="JKF21" s="29"/>
      <c r="JKG21" s="29"/>
      <c r="JKH21" s="29"/>
      <c r="JKI21" s="29"/>
      <c r="JKJ21" s="29"/>
      <c r="JKK21" s="29"/>
      <c r="JKL21" s="29"/>
      <c r="JKM21" s="29"/>
      <c r="JKN21" s="29"/>
      <c r="JKO21" s="29"/>
      <c r="JKP21" s="29"/>
      <c r="JKQ21" s="29"/>
      <c r="JKR21" s="29"/>
      <c r="JKS21" s="29"/>
      <c r="JKT21" s="29"/>
      <c r="JKU21" s="29"/>
      <c r="JKV21" s="29"/>
      <c r="JKW21" s="29"/>
      <c r="JKX21" s="29"/>
      <c r="JKY21" s="29"/>
      <c r="JKZ21" s="29"/>
      <c r="JLA21" s="29"/>
      <c r="JLB21" s="29"/>
      <c r="JLC21" s="29"/>
      <c r="JLD21" s="29"/>
      <c r="JLE21" s="29"/>
      <c r="JLF21" s="29"/>
      <c r="JLG21" s="29"/>
      <c r="JLH21" s="29"/>
      <c r="JLI21" s="29"/>
      <c r="JLJ21" s="29"/>
      <c r="JLK21" s="29"/>
      <c r="JLL21" s="29"/>
      <c r="JLM21" s="29"/>
      <c r="JLN21" s="29"/>
      <c r="JLO21" s="29"/>
      <c r="JLP21" s="29"/>
      <c r="JLQ21" s="29"/>
      <c r="JLR21" s="29"/>
      <c r="JLS21" s="29"/>
      <c r="JLT21" s="29"/>
      <c r="JLU21" s="29"/>
      <c r="JLV21" s="29"/>
      <c r="JLW21" s="29"/>
      <c r="JLX21" s="29"/>
      <c r="JLY21" s="29"/>
      <c r="JLZ21" s="29"/>
      <c r="JMA21" s="29"/>
      <c r="JMB21" s="29"/>
      <c r="JMC21" s="29"/>
      <c r="JMD21" s="29"/>
      <c r="JME21" s="29"/>
      <c r="JMF21" s="29"/>
      <c r="JMG21" s="29"/>
      <c r="JMH21" s="29"/>
      <c r="JMI21" s="29"/>
      <c r="JMJ21" s="29"/>
      <c r="JMK21" s="29"/>
      <c r="JML21" s="29"/>
      <c r="JMM21" s="29"/>
      <c r="JMN21" s="29"/>
      <c r="JMO21" s="29"/>
      <c r="JMP21" s="29"/>
      <c r="JMQ21" s="29"/>
      <c r="JMR21" s="29"/>
      <c r="JMS21" s="29"/>
      <c r="JMT21" s="29"/>
      <c r="JMU21" s="29"/>
      <c r="JMV21" s="29"/>
      <c r="JMW21" s="29"/>
      <c r="JMX21" s="29"/>
      <c r="JMY21" s="29"/>
      <c r="JMZ21" s="29"/>
      <c r="JNA21" s="29"/>
      <c r="JNB21" s="29"/>
      <c r="JNC21" s="29"/>
      <c r="JND21" s="29"/>
      <c r="JNE21" s="29"/>
      <c r="JNF21" s="29"/>
      <c r="JNG21" s="29"/>
      <c r="JNH21" s="29"/>
      <c r="JNI21" s="29"/>
      <c r="JNJ21" s="29"/>
      <c r="JNK21" s="29"/>
      <c r="JNL21" s="29"/>
      <c r="JNM21" s="29"/>
      <c r="JNN21" s="29"/>
      <c r="JNO21" s="29"/>
      <c r="JNP21" s="29"/>
      <c r="JNQ21" s="29"/>
      <c r="JNR21" s="29"/>
      <c r="JNS21" s="29"/>
      <c r="JNT21" s="29"/>
      <c r="JNU21" s="29"/>
      <c r="JNV21" s="29"/>
      <c r="JNW21" s="29"/>
      <c r="JNX21" s="29"/>
      <c r="JNY21" s="29"/>
      <c r="JNZ21" s="29"/>
      <c r="JOA21" s="29"/>
      <c r="JOB21" s="29"/>
      <c r="JOC21" s="29"/>
      <c r="JOD21" s="29"/>
      <c r="JOE21" s="29"/>
      <c r="JOF21" s="29"/>
      <c r="JOG21" s="29"/>
      <c r="JOH21" s="29"/>
      <c r="JOI21" s="29"/>
      <c r="JOJ21" s="29"/>
      <c r="JOK21" s="29"/>
      <c r="JOL21" s="29"/>
      <c r="JOM21" s="29"/>
      <c r="JON21" s="29"/>
      <c r="JOO21" s="29"/>
      <c r="JOP21" s="29"/>
      <c r="JOQ21" s="29"/>
      <c r="JOR21" s="29"/>
      <c r="JOS21" s="29"/>
      <c r="JOT21" s="29"/>
      <c r="JOU21" s="29"/>
      <c r="JOV21" s="29"/>
      <c r="JOW21" s="29"/>
      <c r="JOX21" s="29"/>
      <c r="JOY21" s="29"/>
      <c r="JOZ21" s="29"/>
      <c r="JPA21" s="29"/>
      <c r="JPB21" s="29"/>
      <c r="JPC21" s="29"/>
      <c r="JPD21" s="29"/>
      <c r="JPE21" s="29"/>
      <c r="JPF21" s="29"/>
      <c r="JPG21" s="29"/>
      <c r="JPH21" s="29"/>
      <c r="JPI21" s="29"/>
      <c r="JPJ21" s="29"/>
      <c r="JPK21" s="29"/>
      <c r="JPL21" s="29"/>
      <c r="JPM21" s="29"/>
      <c r="JPN21" s="29"/>
      <c r="JPO21" s="29"/>
      <c r="JPP21" s="29"/>
      <c r="JPQ21" s="29"/>
      <c r="JPR21" s="29"/>
      <c r="JPS21" s="29"/>
      <c r="JPT21" s="29"/>
      <c r="JPU21" s="29"/>
      <c r="JPV21" s="29"/>
      <c r="JPW21" s="29"/>
      <c r="JPX21" s="29"/>
      <c r="JPY21" s="29"/>
      <c r="JPZ21" s="29"/>
      <c r="JQA21" s="29"/>
      <c r="JQB21" s="29"/>
      <c r="JQC21" s="29"/>
      <c r="JQD21" s="29"/>
      <c r="JQE21" s="29"/>
      <c r="JQF21" s="29"/>
      <c r="JQG21" s="29"/>
      <c r="JQH21" s="29"/>
      <c r="JQI21" s="29"/>
      <c r="JQJ21" s="29"/>
      <c r="JQK21" s="29"/>
      <c r="JQL21" s="29"/>
      <c r="JQM21" s="29"/>
      <c r="JQN21" s="29"/>
      <c r="JQO21" s="29"/>
      <c r="JQP21" s="29"/>
      <c r="JQQ21" s="29"/>
      <c r="JQR21" s="29"/>
      <c r="JQS21" s="29"/>
      <c r="JQT21" s="29"/>
      <c r="JQU21" s="29"/>
      <c r="JQV21" s="29"/>
      <c r="JQW21" s="29"/>
      <c r="JQX21" s="29"/>
      <c r="JQY21" s="29"/>
      <c r="JQZ21" s="29"/>
      <c r="JRA21" s="29"/>
      <c r="JRB21" s="29"/>
      <c r="JRC21" s="29"/>
      <c r="JRD21" s="29"/>
      <c r="JRE21" s="29"/>
      <c r="JRF21" s="29"/>
      <c r="JRG21" s="29"/>
      <c r="JRH21" s="29"/>
      <c r="JRI21" s="29"/>
      <c r="JRJ21" s="29"/>
      <c r="JRK21" s="29"/>
      <c r="JRL21" s="29"/>
      <c r="JRM21" s="29"/>
      <c r="JRN21" s="29"/>
      <c r="JRO21" s="29"/>
      <c r="JRP21" s="29"/>
      <c r="JRQ21" s="29"/>
      <c r="JRR21" s="29"/>
      <c r="JRS21" s="29"/>
      <c r="JRT21" s="29"/>
      <c r="JRU21" s="29"/>
      <c r="JRV21" s="29"/>
      <c r="JRW21" s="29"/>
      <c r="JRX21" s="29"/>
      <c r="JRY21" s="29"/>
      <c r="JRZ21" s="29"/>
      <c r="JSA21" s="29"/>
      <c r="JSB21" s="29"/>
      <c r="JSC21" s="29"/>
      <c r="JSD21" s="29"/>
      <c r="JSE21" s="29"/>
      <c r="JSF21" s="29"/>
      <c r="JSG21" s="29"/>
      <c r="JSH21" s="29"/>
      <c r="JSI21" s="29"/>
      <c r="JSJ21" s="29"/>
      <c r="JSK21" s="29"/>
      <c r="JSL21" s="29"/>
      <c r="JSM21" s="29"/>
      <c r="JSN21" s="29"/>
      <c r="JSO21" s="29"/>
      <c r="JSP21" s="29"/>
      <c r="JSQ21" s="29"/>
      <c r="JSR21" s="29"/>
      <c r="JSS21" s="29"/>
      <c r="JST21" s="29"/>
      <c r="JSU21" s="29"/>
      <c r="JSV21" s="29"/>
      <c r="JSW21" s="29"/>
      <c r="JSX21" s="29"/>
      <c r="JSY21" s="29"/>
      <c r="JSZ21" s="29"/>
      <c r="JTA21" s="29"/>
      <c r="JTB21" s="29"/>
      <c r="JTC21" s="29"/>
      <c r="JTD21" s="29"/>
      <c r="JTE21" s="29"/>
      <c r="JTF21" s="29"/>
      <c r="JTG21" s="29"/>
      <c r="JTH21" s="29"/>
      <c r="JTI21" s="29"/>
      <c r="JTJ21" s="29"/>
      <c r="JTK21" s="29"/>
      <c r="JTL21" s="29"/>
      <c r="JTM21" s="29"/>
      <c r="JTN21" s="29"/>
      <c r="JTO21" s="29"/>
      <c r="JTP21" s="29"/>
      <c r="JTQ21" s="29"/>
      <c r="JTR21" s="29"/>
      <c r="JTS21" s="29"/>
      <c r="JTT21" s="29"/>
      <c r="JTU21" s="29"/>
      <c r="JTV21" s="29"/>
      <c r="JTW21" s="29"/>
      <c r="JTX21" s="29"/>
      <c r="JTY21" s="29"/>
      <c r="JTZ21" s="29"/>
      <c r="JUA21" s="29"/>
      <c r="JUB21" s="29"/>
      <c r="JUC21" s="29"/>
      <c r="JUD21" s="29"/>
      <c r="JUE21" s="29"/>
      <c r="JUF21" s="29"/>
      <c r="JUG21" s="29"/>
      <c r="JUH21" s="29"/>
      <c r="JUI21" s="29"/>
      <c r="JUJ21" s="29"/>
      <c r="JUK21" s="29"/>
      <c r="JUL21" s="29"/>
      <c r="JUM21" s="29"/>
      <c r="JUN21" s="29"/>
      <c r="JUO21" s="29"/>
      <c r="JUP21" s="29"/>
      <c r="JUQ21" s="29"/>
      <c r="JUR21" s="29"/>
      <c r="JUS21" s="29"/>
      <c r="JUT21" s="29"/>
      <c r="JUU21" s="29"/>
      <c r="JUV21" s="29"/>
      <c r="JUW21" s="29"/>
      <c r="JUX21" s="29"/>
      <c r="JUY21" s="29"/>
      <c r="JUZ21" s="29"/>
      <c r="JVA21" s="29"/>
      <c r="JVB21" s="29"/>
      <c r="JVC21" s="29"/>
      <c r="JVD21" s="29"/>
      <c r="JVE21" s="29"/>
      <c r="JVF21" s="29"/>
      <c r="JVG21" s="29"/>
      <c r="JVH21" s="29"/>
      <c r="JVI21" s="29"/>
      <c r="JVJ21" s="29"/>
      <c r="JVK21" s="29"/>
      <c r="JVL21" s="29"/>
      <c r="JVM21" s="29"/>
      <c r="JVN21" s="29"/>
      <c r="JVO21" s="29"/>
      <c r="JVP21" s="29"/>
      <c r="JVQ21" s="29"/>
      <c r="JVR21" s="29"/>
      <c r="JVS21" s="29"/>
      <c r="JVT21" s="29"/>
      <c r="JVU21" s="29"/>
      <c r="JVV21" s="29"/>
      <c r="JVW21" s="29"/>
      <c r="JVX21" s="29"/>
      <c r="JVY21" s="29"/>
      <c r="JVZ21" s="29"/>
      <c r="JWA21" s="29"/>
      <c r="JWB21" s="29"/>
      <c r="JWC21" s="29"/>
      <c r="JWD21" s="29"/>
      <c r="JWE21" s="29"/>
      <c r="JWF21" s="29"/>
      <c r="JWG21" s="29"/>
      <c r="JWH21" s="29"/>
      <c r="JWI21" s="29"/>
      <c r="JWJ21" s="29"/>
      <c r="JWK21" s="29"/>
      <c r="JWL21" s="29"/>
      <c r="JWM21" s="29"/>
      <c r="JWN21" s="29"/>
      <c r="JWO21" s="29"/>
      <c r="JWP21" s="29"/>
      <c r="JWQ21" s="29"/>
      <c r="JWR21" s="29"/>
      <c r="JWS21" s="29"/>
      <c r="JWT21" s="29"/>
      <c r="JWU21" s="29"/>
      <c r="JWV21" s="29"/>
      <c r="JWW21" s="29"/>
      <c r="JWX21" s="29"/>
      <c r="JWY21" s="29"/>
      <c r="JWZ21" s="29"/>
      <c r="JXA21" s="29"/>
      <c r="JXB21" s="29"/>
      <c r="JXC21" s="29"/>
      <c r="JXD21" s="29"/>
      <c r="JXE21" s="29"/>
      <c r="JXF21" s="29"/>
      <c r="JXG21" s="29"/>
      <c r="JXH21" s="29"/>
      <c r="JXI21" s="29"/>
      <c r="JXJ21" s="29"/>
      <c r="JXK21" s="29"/>
      <c r="JXL21" s="29"/>
      <c r="JXM21" s="29"/>
      <c r="JXN21" s="29"/>
      <c r="JXO21" s="29"/>
      <c r="JXP21" s="29"/>
      <c r="JXQ21" s="29"/>
      <c r="JXR21" s="29"/>
      <c r="JXS21" s="29"/>
      <c r="JXT21" s="29"/>
      <c r="JXU21" s="29"/>
      <c r="JXV21" s="29"/>
      <c r="JXW21" s="29"/>
      <c r="JXX21" s="29"/>
      <c r="JXY21" s="29"/>
      <c r="JXZ21" s="29"/>
      <c r="JYA21" s="29"/>
      <c r="JYB21" s="29"/>
      <c r="JYC21" s="29"/>
      <c r="JYD21" s="29"/>
      <c r="JYE21" s="29"/>
      <c r="JYF21" s="29"/>
      <c r="JYG21" s="29"/>
      <c r="JYH21" s="29"/>
      <c r="JYI21" s="29"/>
      <c r="JYJ21" s="29"/>
      <c r="JYK21" s="29"/>
      <c r="JYL21" s="29"/>
      <c r="JYM21" s="29"/>
      <c r="JYN21" s="29"/>
      <c r="JYO21" s="29"/>
      <c r="JYP21" s="29"/>
      <c r="JYQ21" s="29"/>
      <c r="JYR21" s="29"/>
      <c r="JYS21" s="29"/>
      <c r="JYT21" s="29"/>
      <c r="JYU21" s="29"/>
      <c r="JYV21" s="29"/>
      <c r="JYW21" s="29"/>
      <c r="JYX21" s="29"/>
      <c r="JYY21" s="29"/>
      <c r="JYZ21" s="29"/>
      <c r="JZA21" s="29"/>
      <c r="JZB21" s="29"/>
      <c r="JZC21" s="29"/>
      <c r="JZD21" s="29"/>
      <c r="JZE21" s="29"/>
      <c r="JZF21" s="29"/>
      <c r="JZG21" s="29"/>
      <c r="JZH21" s="29"/>
      <c r="JZI21" s="29"/>
      <c r="JZJ21" s="29"/>
      <c r="JZK21" s="29"/>
      <c r="JZL21" s="29"/>
      <c r="JZM21" s="29"/>
      <c r="JZN21" s="29"/>
      <c r="JZO21" s="29"/>
      <c r="JZP21" s="29"/>
      <c r="JZQ21" s="29"/>
      <c r="JZR21" s="29"/>
      <c r="JZS21" s="29"/>
      <c r="JZT21" s="29"/>
      <c r="JZU21" s="29"/>
      <c r="JZV21" s="29"/>
      <c r="JZW21" s="29"/>
      <c r="JZX21" s="29"/>
      <c r="JZY21" s="29"/>
      <c r="JZZ21" s="29"/>
      <c r="KAA21" s="29"/>
      <c r="KAB21" s="29"/>
      <c r="KAC21" s="29"/>
      <c r="KAD21" s="29"/>
      <c r="KAE21" s="29"/>
      <c r="KAF21" s="29"/>
      <c r="KAG21" s="29"/>
      <c r="KAH21" s="29"/>
      <c r="KAI21" s="29"/>
      <c r="KAJ21" s="29"/>
      <c r="KAK21" s="29"/>
      <c r="KAL21" s="29"/>
      <c r="KAM21" s="29"/>
      <c r="KAN21" s="29"/>
      <c r="KAO21" s="29"/>
      <c r="KAP21" s="29"/>
      <c r="KAQ21" s="29"/>
      <c r="KAR21" s="29"/>
      <c r="KAS21" s="29"/>
      <c r="KAT21" s="29"/>
      <c r="KAU21" s="29"/>
      <c r="KAV21" s="29"/>
      <c r="KAW21" s="29"/>
      <c r="KAX21" s="29"/>
      <c r="KAY21" s="29"/>
      <c r="KAZ21" s="29"/>
      <c r="KBA21" s="29"/>
      <c r="KBB21" s="29"/>
      <c r="KBC21" s="29"/>
      <c r="KBD21" s="29"/>
      <c r="KBE21" s="29"/>
      <c r="KBF21" s="29"/>
      <c r="KBG21" s="29"/>
      <c r="KBH21" s="29"/>
      <c r="KBI21" s="29"/>
      <c r="KBJ21" s="29"/>
      <c r="KBK21" s="29"/>
      <c r="KBL21" s="29"/>
      <c r="KBM21" s="29"/>
      <c r="KBN21" s="29"/>
      <c r="KBO21" s="29"/>
      <c r="KBP21" s="29"/>
      <c r="KBQ21" s="29"/>
      <c r="KBR21" s="29"/>
      <c r="KBS21" s="29"/>
      <c r="KBT21" s="29"/>
      <c r="KBU21" s="29"/>
      <c r="KBV21" s="29"/>
      <c r="KBW21" s="29"/>
      <c r="KBX21" s="29"/>
      <c r="KBY21" s="29"/>
      <c r="KBZ21" s="29"/>
      <c r="KCA21" s="29"/>
      <c r="KCB21" s="29"/>
      <c r="KCC21" s="29"/>
      <c r="KCD21" s="29"/>
      <c r="KCE21" s="29"/>
      <c r="KCF21" s="29"/>
      <c r="KCG21" s="29"/>
      <c r="KCH21" s="29"/>
      <c r="KCI21" s="29"/>
      <c r="KCJ21" s="29"/>
      <c r="KCK21" s="29"/>
      <c r="KCL21" s="29"/>
      <c r="KCM21" s="29"/>
      <c r="KCN21" s="29"/>
      <c r="KCO21" s="29"/>
      <c r="KCP21" s="29"/>
      <c r="KCQ21" s="29"/>
      <c r="KCR21" s="29"/>
      <c r="KCS21" s="29"/>
      <c r="KCT21" s="29"/>
      <c r="KCU21" s="29"/>
      <c r="KCV21" s="29"/>
      <c r="KCW21" s="29"/>
      <c r="KCX21" s="29"/>
      <c r="KCY21" s="29"/>
      <c r="KCZ21" s="29"/>
      <c r="KDA21" s="29"/>
      <c r="KDB21" s="29"/>
      <c r="KDC21" s="29"/>
      <c r="KDD21" s="29"/>
      <c r="KDE21" s="29"/>
      <c r="KDF21" s="29"/>
      <c r="KDG21" s="29"/>
      <c r="KDH21" s="29"/>
      <c r="KDI21" s="29"/>
      <c r="KDJ21" s="29"/>
      <c r="KDK21" s="29"/>
      <c r="KDL21" s="29"/>
      <c r="KDM21" s="29"/>
      <c r="KDN21" s="29"/>
      <c r="KDO21" s="29"/>
      <c r="KDP21" s="29"/>
      <c r="KDQ21" s="29"/>
      <c r="KDR21" s="29"/>
      <c r="KDS21" s="29"/>
      <c r="KDT21" s="29"/>
      <c r="KDU21" s="29"/>
      <c r="KDV21" s="29"/>
      <c r="KDW21" s="29"/>
      <c r="KDX21" s="29"/>
      <c r="KDY21" s="29"/>
      <c r="KDZ21" s="29"/>
      <c r="KEA21" s="29"/>
      <c r="KEB21" s="29"/>
      <c r="KEC21" s="29"/>
      <c r="KED21" s="29"/>
      <c r="KEE21" s="29"/>
      <c r="KEF21" s="29"/>
      <c r="KEG21" s="29"/>
      <c r="KEH21" s="29"/>
      <c r="KEI21" s="29"/>
      <c r="KEJ21" s="29"/>
      <c r="KEK21" s="29"/>
      <c r="KEL21" s="29"/>
      <c r="KEM21" s="29"/>
      <c r="KEN21" s="29"/>
      <c r="KEO21" s="29"/>
      <c r="KEP21" s="29"/>
      <c r="KEQ21" s="29"/>
      <c r="KER21" s="29"/>
      <c r="KES21" s="29"/>
      <c r="KET21" s="29"/>
      <c r="KEU21" s="29"/>
      <c r="KEV21" s="29"/>
      <c r="KEW21" s="29"/>
      <c r="KEX21" s="29"/>
      <c r="KEY21" s="29"/>
      <c r="KEZ21" s="29"/>
      <c r="KFA21" s="29"/>
      <c r="KFB21" s="29"/>
      <c r="KFC21" s="29"/>
      <c r="KFD21" s="29"/>
      <c r="KFE21" s="29"/>
      <c r="KFF21" s="29"/>
      <c r="KFG21" s="29"/>
      <c r="KFH21" s="29"/>
      <c r="KFI21" s="29"/>
      <c r="KFJ21" s="29"/>
      <c r="KFK21" s="29"/>
      <c r="KFL21" s="29"/>
      <c r="KFM21" s="29"/>
      <c r="KFN21" s="29"/>
      <c r="KFO21" s="29"/>
      <c r="KFP21" s="29"/>
      <c r="KFQ21" s="29"/>
      <c r="KFR21" s="29"/>
      <c r="KFS21" s="29"/>
      <c r="KFT21" s="29"/>
      <c r="KFU21" s="29"/>
      <c r="KFV21" s="29"/>
      <c r="KFW21" s="29"/>
      <c r="KFX21" s="29"/>
      <c r="KFY21" s="29"/>
      <c r="KFZ21" s="29"/>
      <c r="KGA21" s="29"/>
      <c r="KGB21" s="29"/>
      <c r="KGC21" s="29"/>
      <c r="KGD21" s="29"/>
      <c r="KGE21" s="29"/>
      <c r="KGF21" s="29"/>
      <c r="KGG21" s="29"/>
      <c r="KGH21" s="29"/>
      <c r="KGI21" s="29"/>
      <c r="KGJ21" s="29"/>
      <c r="KGK21" s="29"/>
      <c r="KGL21" s="29"/>
      <c r="KGM21" s="29"/>
      <c r="KGN21" s="29"/>
      <c r="KGO21" s="29"/>
      <c r="KGP21" s="29"/>
      <c r="KGQ21" s="29"/>
      <c r="KGR21" s="29"/>
      <c r="KGS21" s="29"/>
      <c r="KGT21" s="29"/>
      <c r="KGU21" s="29"/>
      <c r="KGV21" s="29"/>
      <c r="KGW21" s="29"/>
      <c r="KGX21" s="29"/>
      <c r="KGY21" s="29"/>
      <c r="KGZ21" s="29"/>
      <c r="KHA21" s="29"/>
      <c r="KHB21" s="29"/>
      <c r="KHC21" s="29"/>
      <c r="KHD21" s="29"/>
      <c r="KHE21" s="29"/>
      <c r="KHF21" s="29"/>
      <c r="KHG21" s="29"/>
      <c r="KHH21" s="29"/>
      <c r="KHI21" s="29"/>
      <c r="KHJ21" s="29"/>
      <c r="KHK21" s="29"/>
      <c r="KHL21" s="29"/>
      <c r="KHM21" s="29"/>
      <c r="KHN21" s="29"/>
      <c r="KHO21" s="29"/>
      <c r="KHP21" s="29"/>
      <c r="KHQ21" s="29"/>
      <c r="KHR21" s="29"/>
      <c r="KHS21" s="29"/>
      <c r="KHT21" s="29"/>
      <c r="KHU21" s="29"/>
      <c r="KHV21" s="29"/>
      <c r="KHW21" s="29"/>
      <c r="KHX21" s="29"/>
      <c r="KHY21" s="29"/>
      <c r="KHZ21" s="29"/>
      <c r="KIA21" s="29"/>
      <c r="KIB21" s="29"/>
      <c r="KIC21" s="29"/>
      <c r="KID21" s="29"/>
      <c r="KIE21" s="29"/>
      <c r="KIF21" s="29"/>
      <c r="KIG21" s="29"/>
      <c r="KIH21" s="29"/>
      <c r="KII21" s="29"/>
      <c r="KIJ21" s="29"/>
      <c r="KIK21" s="29"/>
      <c r="KIL21" s="29"/>
      <c r="KIM21" s="29"/>
      <c r="KIN21" s="29"/>
      <c r="KIO21" s="29"/>
      <c r="KIP21" s="29"/>
      <c r="KIQ21" s="29"/>
      <c r="KIR21" s="29"/>
      <c r="KIS21" s="29"/>
      <c r="KIT21" s="29"/>
      <c r="KIU21" s="29"/>
      <c r="KIV21" s="29"/>
      <c r="KIW21" s="29"/>
      <c r="KIX21" s="29"/>
      <c r="KIY21" s="29"/>
      <c r="KIZ21" s="29"/>
      <c r="KJA21" s="29"/>
      <c r="KJB21" s="29"/>
      <c r="KJC21" s="29"/>
      <c r="KJD21" s="29"/>
      <c r="KJE21" s="29"/>
      <c r="KJF21" s="29"/>
      <c r="KJG21" s="29"/>
      <c r="KJH21" s="29"/>
      <c r="KJI21" s="29"/>
      <c r="KJJ21" s="29"/>
      <c r="KJK21" s="29"/>
      <c r="KJL21" s="29"/>
      <c r="KJM21" s="29"/>
      <c r="KJN21" s="29"/>
      <c r="KJO21" s="29"/>
      <c r="KJP21" s="29"/>
      <c r="KJQ21" s="29"/>
      <c r="KJR21" s="29"/>
      <c r="KJS21" s="29"/>
      <c r="KJT21" s="29"/>
      <c r="KJU21" s="29"/>
      <c r="KJV21" s="29"/>
      <c r="KJW21" s="29"/>
      <c r="KJX21" s="29"/>
      <c r="KJY21" s="29"/>
      <c r="KJZ21" s="29"/>
      <c r="KKA21" s="29"/>
      <c r="KKB21" s="29"/>
      <c r="KKC21" s="29"/>
      <c r="KKD21" s="29"/>
      <c r="KKE21" s="29"/>
      <c r="KKF21" s="29"/>
      <c r="KKG21" s="29"/>
      <c r="KKH21" s="29"/>
      <c r="KKI21" s="29"/>
      <c r="KKJ21" s="29"/>
      <c r="KKK21" s="29"/>
      <c r="KKL21" s="29"/>
      <c r="KKM21" s="29"/>
      <c r="KKN21" s="29"/>
      <c r="KKO21" s="29"/>
      <c r="KKP21" s="29"/>
      <c r="KKQ21" s="29"/>
      <c r="KKR21" s="29"/>
      <c r="KKS21" s="29"/>
      <c r="KKT21" s="29"/>
      <c r="KKU21" s="29"/>
      <c r="KKV21" s="29"/>
      <c r="KKW21" s="29"/>
      <c r="KKX21" s="29"/>
      <c r="KKY21" s="29"/>
      <c r="KKZ21" s="29"/>
      <c r="KLA21" s="29"/>
      <c r="KLB21" s="29"/>
      <c r="KLC21" s="29"/>
      <c r="KLD21" s="29"/>
      <c r="KLE21" s="29"/>
      <c r="KLF21" s="29"/>
      <c r="KLG21" s="29"/>
      <c r="KLH21" s="29"/>
      <c r="KLI21" s="29"/>
      <c r="KLJ21" s="29"/>
      <c r="KLK21" s="29"/>
      <c r="KLL21" s="29"/>
      <c r="KLM21" s="29"/>
      <c r="KLN21" s="29"/>
      <c r="KLO21" s="29"/>
      <c r="KLP21" s="29"/>
      <c r="KLQ21" s="29"/>
      <c r="KLR21" s="29"/>
      <c r="KLS21" s="29"/>
      <c r="KLT21" s="29"/>
      <c r="KLU21" s="29"/>
      <c r="KLV21" s="29"/>
      <c r="KLW21" s="29"/>
      <c r="KLX21" s="29"/>
      <c r="KLY21" s="29"/>
      <c r="KLZ21" s="29"/>
      <c r="KMA21" s="29"/>
      <c r="KMB21" s="29"/>
      <c r="KMC21" s="29"/>
      <c r="KMD21" s="29"/>
      <c r="KME21" s="29"/>
      <c r="KMF21" s="29"/>
      <c r="KMG21" s="29"/>
      <c r="KMH21" s="29"/>
      <c r="KMI21" s="29"/>
      <c r="KMJ21" s="29"/>
      <c r="KMK21" s="29"/>
      <c r="KML21" s="29"/>
      <c r="KMM21" s="29"/>
      <c r="KMN21" s="29"/>
      <c r="KMO21" s="29"/>
      <c r="KMP21" s="29"/>
      <c r="KMQ21" s="29"/>
      <c r="KMR21" s="29"/>
      <c r="KMS21" s="29"/>
      <c r="KMT21" s="29"/>
      <c r="KMU21" s="29"/>
      <c r="KMV21" s="29"/>
      <c r="KMW21" s="29"/>
      <c r="KMX21" s="29"/>
      <c r="KMY21" s="29"/>
      <c r="KMZ21" s="29"/>
      <c r="KNA21" s="29"/>
      <c r="KNB21" s="29"/>
      <c r="KNC21" s="29"/>
      <c r="KND21" s="29"/>
      <c r="KNE21" s="29"/>
      <c r="KNF21" s="29"/>
      <c r="KNG21" s="29"/>
      <c r="KNH21" s="29"/>
      <c r="KNI21" s="29"/>
      <c r="KNJ21" s="29"/>
      <c r="KNK21" s="29"/>
      <c r="KNL21" s="29"/>
      <c r="KNM21" s="29"/>
      <c r="KNN21" s="29"/>
      <c r="KNO21" s="29"/>
      <c r="KNP21" s="29"/>
      <c r="KNQ21" s="29"/>
      <c r="KNR21" s="29"/>
      <c r="KNS21" s="29"/>
      <c r="KNT21" s="29"/>
      <c r="KNU21" s="29"/>
      <c r="KNV21" s="29"/>
      <c r="KNW21" s="29"/>
      <c r="KNX21" s="29"/>
      <c r="KNY21" s="29"/>
      <c r="KNZ21" s="29"/>
      <c r="KOA21" s="29"/>
      <c r="KOB21" s="29"/>
      <c r="KOC21" s="29"/>
      <c r="KOD21" s="29"/>
      <c r="KOE21" s="29"/>
      <c r="KOF21" s="29"/>
      <c r="KOG21" s="29"/>
      <c r="KOH21" s="29"/>
      <c r="KOI21" s="29"/>
      <c r="KOJ21" s="29"/>
      <c r="KOK21" s="29"/>
      <c r="KOL21" s="29"/>
      <c r="KOM21" s="29"/>
      <c r="KON21" s="29"/>
      <c r="KOO21" s="29"/>
      <c r="KOP21" s="29"/>
      <c r="KOQ21" s="29"/>
      <c r="KOR21" s="29"/>
      <c r="KOS21" s="29"/>
      <c r="KOT21" s="29"/>
      <c r="KOU21" s="29"/>
      <c r="KOV21" s="29"/>
      <c r="KOW21" s="29"/>
      <c r="KOX21" s="29"/>
      <c r="KOY21" s="29"/>
      <c r="KOZ21" s="29"/>
      <c r="KPA21" s="29"/>
      <c r="KPB21" s="29"/>
      <c r="KPC21" s="29"/>
      <c r="KPD21" s="29"/>
      <c r="KPE21" s="29"/>
      <c r="KPF21" s="29"/>
      <c r="KPG21" s="29"/>
      <c r="KPH21" s="29"/>
      <c r="KPI21" s="29"/>
      <c r="KPJ21" s="29"/>
      <c r="KPK21" s="29"/>
      <c r="KPL21" s="29"/>
      <c r="KPM21" s="29"/>
      <c r="KPN21" s="29"/>
      <c r="KPO21" s="29"/>
      <c r="KPP21" s="29"/>
      <c r="KPQ21" s="29"/>
      <c r="KPR21" s="29"/>
      <c r="KPS21" s="29"/>
      <c r="KPT21" s="29"/>
      <c r="KPU21" s="29"/>
      <c r="KPV21" s="29"/>
      <c r="KPW21" s="29"/>
      <c r="KPX21" s="29"/>
      <c r="KPY21" s="29"/>
      <c r="KPZ21" s="29"/>
      <c r="KQA21" s="29"/>
      <c r="KQB21" s="29"/>
      <c r="KQC21" s="29"/>
      <c r="KQD21" s="29"/>
      <c r="KQE21" s="29"/>
      <c r="KQF21" s="29"/>
      <c r="KQG21" s="29"/>
      <c r="KQH21" s="29"/>
      <c r="KQI21" s="29"/>
      <c r="KQJ21" s="29"/>
      <c r="KQK21" s="29"/>
      <c r="KQL21" s="29"/>
      <c r="KQM21" s="29"/>
      <c r="KQN21" s="29"/>
      <c r="KQO21" s="29"/>
      <c r="KQP21" s="29"/>
      <c r="KQQ21" s="29"/>
      <c r="KQR21" s="29"/>
      <c r="KQS21" s="29"/>
      <c r="KQT21" s="29"/>
      <c r="KQU21" s="29"/>
      <c r="KQV21" s="29"/>
      <c r="KQW21" s="29"/>
      <c r="KQX21" s="29"/>
      <c r="KQY21" s="29"/>
      <c r="KQZ21" s="29"/>
      <c r="KRA21" s="29"/>
      <c r="KRB21" s="29"/>
      <c r="KRC21" s="29"/>
      <c r="KRD21" s="29"/>
      <c r="KRE21" s="29"/>
      <c r="KRF21" s="29"/>
      <c r="KRG21" s="29"/>
      <c r="KRH21" s="29"/>
      <c r="KRI21" s="29"/>
      <c r="KRJ21" s="29"/>
      <c r="KRK21" s="29"/>
      <c r="KRL21" s="29"/>
      <c r="KRM21" s="29"/>
      <c r="KRN21" s="29"/>
      <c r="KRO21" s="29"/>
      <c r="KRP21" s="29"/>
      <c r="KRQ21" s="29"/>
      <c r="KRR21" s="29"/>
      <c r="KRS21" s="29"/>
      <c r="KRT21" s="29"/>
      <c r="KRU21" s="29"/>
      <c r="KRV21" s="29"/>
      <c r="KRW21" s="29"/>
      <c r="KRX21" s="29"/>
      <c r="KRY21" s="29"/>
      <c r="KRZ21" s="29"/>
      <c r="KSA21" s="29"/>
      <c r="KSB21" s="29"/>
      <c r="KSC21" s="29"/>
      <c r="KSD21" s="29"/>
      <c r="KSE21" s="29"/>
      <c r="KSF21" s="29"/>
      <c r="KSG21" s="29"/>
      <c r="KSH21" s="29"/>
      <c r="KSI21" s="29"/>
      <c r="KSJ21" s="29"/>
      <c r="KSK21" s="29"/>
      <c r="KSL21" s="29"/>
      <c r="KSM21" s="29"/>
      <c r="KSN21" s="29"/>
      <c r="KSO21" s="29"/>
      <c r="KSP21" s="29"/>
      <c r="KSQ21" s="29"/>
      <c r="KSR21" s="29"/>
      <c r="KSS21" s="29"/>
      <c r="KST21" s="29"/>
      <c r="KSU21" s="29"/>
      <c r="KSV21" s="29"/>
      <c r="KSW21" s="29"/>
      <c r="KSX21" s="29"/>
      <c r="KSY21" s="29"/>
      <c r="KSZ21" s="29"/>
      <c r="KTA21" s="29"/>
      <c r="KTB21" s="29"/>
      <c r="KTC21" s="29"/>
      <c r="KTD21" s="29"/>
      <c r="KTE21" s="29"/>
      <c r="KTF21" s="29"/>
      <c r="KTG21" s="29"/>
      <c r="KTH21" s="29"/>
      <c r="KTI21" s="29"/>
      <c r="KTJ21" s="29"/>
      <c r="KTK21" s="29"/>
      <c r="KTL21" s="29"/>
      <c r="KTM21" s="29"/>
      <c r="KTN21" s="29"/>
      <c r="KTO21" s="29"/>
      <c r="KTP21" s="29"/>
      <c r="KTQ21" s="29"/>
      <c r="KTR21" s="29"/>
      <c r="KTS21" s="29"/>
      <c r="KTT21" s="29"/>
      <c r="KTU21" s="29"/>
      <c r="KTV21" s="29"/>
      <c r="KTW21" s="29"/>
      <c r="KTX21" s="29"/>
      <c r="KTY21" s="29"/>
      <c r="KTZ21" s="29"/>
      <c r="KUA21" s="29"/>
      <c r="KUB21" s="29"/>
      <c r="KUC21" s="29"/>
      <c r="KUD21" s="29"/>
      <c r="KUE21" s="29"/>
      <c r="KUF21" s="29"/>
      <c r="KUG21" s="29"/>
      <c r="KUH21" s="29"/>
      <c r="KUI21" s="29"/>
      <c r="KUJ21" s="29"/>
      <c r="KUK21" s="29"/>
      <c r="KUL21" s="29"/>
      <c r="KUM21" s="29"/>
      <c r="KUN21" s="29"/>
      <c r="KUO21" s="29"/>
      <c r="KUP21" s="29"/>
      <c r="KUQ21" s="29"/>
      <c r="KUR21" s="29"/>
      <c r="KUS21" s="29"/>
      <c r="KUT21" s="29"/>
      <c r="KUU21" s="29"/>
      <c r="KUV21" s="29"/>
      <c r="KUW21" s="29"/>
      <c r="KUX21" s="29"/>
      <c r="KUY21" s="29"/>
      <c r="KUZ21" s="29"/>
      <c r="KVA21" s="29"/>
      <c r="KVB21" s="29"/>
      <c r="KVC21" s="29"/>
      <c r="KVD21" s="29"/>
      <c r="KVE21" s="29"/>
      <c r="KVF21" s="29"/>
      <c r="KVG21" s="29"/>
      <c r="KVH21" s="29"/>
      <c r="KVI21" s="29"/>
      <c r="KVJ21" s="29"/>
      <c r="KVK21" s="29"/>
      <c r="KVL21" s="29"/>
      <c r="KVM21" s="29"/>
      <c r="KVN21" s="29"/>
      <c r="KVO21" s="29"/>
      <c r="KVP21" s="29"/>
      <c r="KVQ21" s="29"/>
      <c r="KVR21" s="29"/>
      <c r="KVS21" s="29"/>
      <c r="KVT21" s="29"/>
      <c r="KVU21" s="29"/>
      <c r="KVV21" s="29"/>
      <c r="KVW21" s="29"/>
      <c r="KVX21" s="29"/>
      <c r="KVY21" s="29"/>
      <c r="KVZ21" s="29"/>
      <c r="KWA21" s="29"/>
      <c r="KWB21" s="29"/>
      <c r="KWC21" s="29"/>
      <c r="KWD21" s="29"/>
      <c r="KWE21" s="29"/>
      <c r="KWF21" s="29"/>
      <c r="KWG21" s="29"/>
      <c r="KWH21" s="29"/>
      <c r="KWI21" s="29"/>
      <c r="KWJ21" s="29"/>
      <c r="KWK21" s="29"/>
      <c r="KWL21" s="29"/>
      <c r="KWM21" s="29"/>
      <c r="KWN21" s="29"/>
      <c r="KWO21" s="29"/>
      <c r="KWP21" s="29"/>
      <c r="KWQ21" s="29"/>
      <c r="KWR21" s="29"/>
      <c r="KWS21" s="29"/>
      <c r="KWT21" s="29"/>
      <c r="KWU21" s="29"/>
      <c r="KWV21" s="29"/>
      <c r="KWW21" s="29"/>
      <c r="KWX21" s="29"/>
      <c r="KWY21" s="29"/>
      <c r="KWZ21" s="29"/>
      <c r="KXA21" s="29"/>
      <c r="KXB21" s="29"/>
      <c r="KXC21" s="29"/>
      <c r="KXD21" s="29"/>
      <c r="KXE21" s="29"/>
      <c r="KXF21" s="29"/>
      <c r="KXG21" s="29"/>
      <c r="KXH21" s="29"/>
      <c r="KXI21" s="29"/>
      <c r="KXJ21" s="29"/>
      <c r="KXK21" s="29"/>
      <c r="KXL21" s="29"/>
      <c r="KXM21" s="29"/>
      <c r="KXN21" s="29"/>
      <c r="KXO21" s="29"/>
      <c r="KXP21" s="29"/>
      <c r="KXQ21" s="29"/>
      <c r="KXR21" s="29"/>
      <c r="KXS21" s="29"/>
      <c r="KXT21" s="29"/>
      <c r="KXU21" s="29"/>
      <c r="KXV21" s="29"/>
      <c r="KXW21" s="29"/>
      <c r="KXX21" s="29"/>
      <c r="KXY21" s="29"/>
      <c r="KXZ21" s="29"/>
      <c r="KYA21" s="29"/>
      <c r="KYB21" s="29"/>
      <c r="KYC21" s="29"/>
      <c r="KYD21" s="29"/>
      <c r="KYE21" s="29"/>
      <c r="KYF21" s="29"/>
      <c r="KYG21" s="29"/>
      <c r="KYH21" s="29"/>
      <c r="KYI21" s="29"/>
      <c r="KYJ21" s="29"/>
      <c r="KYK21" s="29"/>
      <c r="KYL21" s="29"/>
      <c r="KYM21" s="29"/>
      <c r="KYN21" s="29"/>
      <c r="KYO21" s="29"/>
      <c r="KYP21" s="29"/>
      <c r="KYQ21" s="29"/>
      <c r="KYR21" s="29"/>
      <c r="KYS21" s="29"/>
      <c r="KYT21" s="29"/>
      <c r="KYU21" s="29"/>
      <c r="KYV21" s="29"/>
      <c r="KYW21" s="29"/>
      <c r="KYX21" s="29"/>
      <c r="KYY21" s="29"/>
      <c r="KYZ21" s="29"/>
      <c r="KZA21" s="29"/>
      <c r="KZB21" s="29"/>
      <c r="KZC21" s="29"/>
      <c r="KZD21" s="29"/>
      <c r="KZE21" s="29"/>
      <c r="KZF21" s="29"/>
      <c r="KZG21" s="29"/>
      <c r="KZH21" s="29"/>
      <c r="KZI21" s="29"/>
      <c r="KZJ21" s="29"/>
      <c r="KZK21" s="29"/>
      <c r="KZL21" s="29"/>
      <c r="KZM21" s="29"/>
      <c r="KZN21" s="29"/>
      <c r="KZO21" s="29"/>
      <c r="KZP21" s="29"/>
      <c r="KZQ21" s="29"/>
      <c r="KZR21" s="29"/>
      <c r="KZS21" s="29"/>
      <c r="KZT21" s="29"/>
      <c r="KZU21" s="29"/>
      <c r="KZV21" s="29"/>
      <c r="KZW21" s="29"/>
      <c r="KZX21" s="29"/>
      <c r="KZY21" s="29"/>
      <c r="KZZ21" s="29"/>
      <c r="LAA21" s="29"/>
      <c r="LAB21" s="29"/>
      <c r="LAC21" s="29"/>
      <c r="LAD21" s="29"/>
      <c r="LAE21" s="29"/>
      <c r="LAF21" s="29"/>
      <c r="LAG21" s="29"/>
      <c r="LAH21" s="29"/>
      <c r="LAI21" s="29"/>
      <c r="LAJ21" s="29"/>
      <c r="LAK21" s="29"/>
      <c r="LAL21" s="29"/>
      <c r="LAM21" s="29"/>
      <c r="LAN21" s="29"/>
      <c r="LAO21" s="29"/>
      <c r="LAP21" s="29"/>
      <c r="LAQ21" s="29"/>
      <c r="LAR21" s="29"/>
      <c r="LAS21" s="29"/>
      <c r="LAT21" s="29"/>
      <c r="LAU21" s="29"/>
      <c r="LAV21" s="29"/>
      <c r="LAW21" s="29"/>
      <c r="LAX21" s="29"/>
      <c r="LAY21" s="29"/>
      <c r="LAZ21" s="29"/>
      <c r="LBA21" s="29"/>
      <c r="LBB21" s="29"/>
      <c r="LBC21" s="29"/>
      <c r="LBD21" s="29"/>
      <c r="LBE21" s="29"/>
      <c r="LBF21" s="29"/>
      <c r="LBG21" s="29"/>
      <c r="LBH21" s="29"/>
      <c r="LBI21" s="29"/>
      <c r="LBJ21" s="29"/>
      <c r="LBK21" s="29"/>
      <c r="LBL21" s="29"/>
      <c r="LBM21" s="29"/>
      <c r="LBN21" s="29"/>
      <c r="LBO21" s="29"/>
      <c r="LBP21" s="29"/>
      <c r="LBQ21" s="29"/>
      <c r="LBR21" s="29"/>
      <c r="LBS21" s="29"/>
      <c r="LBT21" s="29"/>
      <c r="LBU21" s="29"/>
      <c r="LBV21" s="29"/>
      <c r="LBW21" s="29"/>
      <c r="LBX21" s="29"/>
      <c r="LBY21" s="29"/>
      <c r="LBZ21" s="29"/>
      <c r="LCA21" s="29"/>
      <c r="LCB21" s="29"/>
      <c r="LCC21" s="29"/>
      <c r="LCD21" s="29"/>
      <c r="LCE21" s="29"/>
      <c r="LCF21" s="29"/>
      <c r="LCG21" s="29"/>
      <c r="LCH21" s="29"/>
      <c r="LCI21" s="29"/>
      <c r="LCJ21" s="29"/>
      <c r="LCK21" s="29"/>
      <c r="LCL21" s="29"/>
      <c r="LCM21" s="29"/>
      <c r="LCN21" s="29"/>
      <c r="LCO21" s="29"/>
      <c r="LCP21" s="29"/>
      <c r="LCQ21" s="29"/>
      <c r="LCR21" s="29"/>
      <c r="LCS21" s="29"/>
      <c r="LCT21" s="29"/>
      <c r="LCU21" s="29"/>
      <c r="LCV21" s="29"/>
      <c r="LCW21" s="29"/>
      <c r="LCX21" s="29"/>
      <c r="LCY21" s="29"/>
      <c r="LCZ21" s="29"/>
      <c r="LDA21" s="29"/>
      <c r="LDB21" s="29"/>
      <c r="LDC21" s="29"/>
      <c r="LDD21" s="29"/>
      <c r="LDE21" s="29"/>
      <c r="LDF21" s="29"/>
      <c r="LDG21" s="29"/>
      <c r="LDH21" s="29"/>
      <c r="LDI21" s="29"/>
      <c r="LDJ21" s="29"/>
      <c r="LDK21" s="29"/>
      <c r="LDL21" s="29"/>
      <c r="LDM21" s="29"/>
      <c r="LDN21" s="29"/>
      <c r="LDO21" s="29"/>
      <c r="LDP21" s="29"/>
      <c r="LDQ21" s="29"/>
      <c r="LDR21" s="29"/>
      <c r="LDS21" s="29"/>
      <c r="LDT21" s="29"/>
      <c r="LDU21" s="29"/>
      <c r="LDV21" s="29"/>
      <c r="LDW21" s="29"/>
      <c r="LDX21" s="29"/>
      <c r="LDY21" s="29"/>
      <c r="LDZ21" s="29"/>
      <c r="LEA21" s="29"/>
      <c r="LEB21" s="29"/>
      <c r="LEC21" s="29"/>
      <c r="LED21" s="29"/>
      <c r="LEE21" s="29"/>
      <c r="LEF21" s="29"/>
      <c r="LEG21" s="29"/>
      <c r="LEH21" s="29"/>
      <c r="LEI21" s="29"/>
      <c r="LEJ21" s="29"/>
      <c r="LEK21" s="29"/>
      <c r="LEL21" s="29"/>
      <c r="LEM21" s="29"/>
      <c r="LEN21" s="29"/>
      <c r="LEO21" s="29"/>
      <c r="LEP21" s="29"/>
      <c r="LEQ21" s="29"/>
      <c r="LER21" s="29"/>
      <c r="LES21" s="29"/>
      <c r="LET21" s="29"/>
      <c r="LEU21" s="29"/>
      <c r="LEV21" s="29"/>
      <c r="LEW21" s="29"/>
      <c r="LEX21" s="29"/>
      <c r="LEY21" s="29"/>
      <c r="LEZ21" s="29"/>
      <c r="LFA21" s="29"/>
      <c r="LFB21" s="29"/>
      <c r="LFC21" s="29"/>
      <c r="LFD21" s="29"/>
      <c r="LFE21" s="29"/>
      <c r="LFF21" s="29"/>
      <c r="LFG21" s="29"/>
      <c r="LFH21" s="29"/>
      <c r="LFI21" s="29"/>
      <c r="LFJ21" s="29"/>
      <c r="LFK21" s="29"/>
      <c r="LFL21" s="29"/>
      <c r="LFM21" s="29"/>
      <c r="LFN21" s="29"/>
      <c r="LFO21" s="29"/>
      <c r="LFP21" s="29"/>
      <c r="LFQ21" s="29"/>
      <c r="LFR21" s="29"/>
      <c r="LFS21" s="29"/>
      <c r="LFT21" s="29"/>
      <c r="LFU21" s="29"/>
      <c r="LFV21" s="29"/>
      <c r="LFW21" s="29"/>
      <c r="LFX21" s="29"/>
      <c r="LFY21" s="29"/>
      <c r="LFZ21" s="29"/>
      <c r="LGA21" s="29"/>
      <c r="LGB21" s="29"/>
      <c r="LGC21" s="29"/>
      <c r="LGD21" s="29"/>
      <c r="LGE21" s="29"/>
      <c r="LGF21" s="29"/>
      <c r="LGG21" s="29"/>
      <c r="LGH21" s="29"/>
      <c r="LGI21" s="29"/>
      <c r="LGJ21" s="29"/>
      <c r="LGK21" s="29"/>
      <c r="LGL21" s="29"/>
      <c r="LGM21" s="29"/>
      <c r="LGN21" s="29"/>
      <c r="LGO21" s="29"/>
      <c r="LGP21" s="29"/>
      <c r="LGQ21" s="29"/>
      <c r="LGR21" s="29"/>
      <c r="LGS21" s="29"/>
      <c r="LGT21" s="29"/>
      <c r="LGU21" s="29"/>
      <c r="LGV21" s="29"/>
      <c r="LGW21" s="29"/>
      <c r="LGX21" s="29"/>
      <c r="LGY21" s="29"/>
      <c r="LGZ21" s="29"/>
      <c r="LHA21" s="29"/>
      <c r="LHB21" s="29"/>
      <c r="LHC21" s="29"/>
      <c r="LHD21" s="29"/>
      <c r="LHE21" s="29"/>
      <c r="LHF21" s="29"/>
      <c r="LHG21" s="29"/>
      <c r="LHH21" s="29"/>
      <c r="LHI21" s="29"/>
      <c r="LHJ21" s="29"/>
      <c r="LHK21" s="29"/>
      <c r="LHL21" s="29"/>
      <c r="LHM21" s="29"/>
      <c r="LHN21" s="29"/>
      <c r="LHO21" s="29"/>
      <c r="LHP21" s="29"/>
      <c r="LHQ21" s="29"/>
      <c r="LHR21" s="29"/>
      <c r="LHS21" s="29"/>
      <c r="LHT21" s="29"/>
      <c r="LHU21" s="29"/>
      <c r="LHV21" s="29"/>
      <c r="LHW21" s="29"/>
      <c r="LHX21" s="29"/>
      <c r="LHY21" s="29"/>
      <c r="LHZ21" s="29"/>
      <c r="LIA21" s="29"/>
      <c r="LIB21" s="29"/>
      <c r="LIC21" s="29"/>
      <c r="LID21" s="29"/>
      <c r="LIE21" s="29"/>
      <c r="LIF21" s="29"/>
      <c r="LIG21" s="29"/>
      <c r="LIH21" s="29"/>
      <c r="LII21" s="29"/>
      <c r="LIJ21" s="29"/>
      <c r="LIK21" s="29"/>
      <c r="LIL21" s="29"/>
      <c r="LIM21" s="29"/>
      <c r="LIN21" s="29"/>
      <c r="LIO21" s="29"/>
      <c r="LIP21" s="29"/>
      <c r="LIQ21" s="29"/>
      <c r="LIR21" s="29"/>
      <c r="LIS21" s="29"/>
      <c r="LIT21" s="29"/>
      <c r="LIU21" s="29"/>
      <c r="LIV21" s="29"/>
      <c r="LIW21" s="29"/>
      <c r="LIX21" s="29"/>
      <c r="LIY21" s="29"/>
      <c r="LIZ21" s="29"/>
      <c r="LJA21" s="29"/>
      <c r="LJB21" s="29"/>
      <c r="LJC21" s="29"/>
      <c r="LJD21" s="29"/>
      <c r="LJE21" s="29"/>
      <c r="LJF21" s="29"/>
      <c r="LJG21" s="29"/>
      <c r="LJH21" s="29"/>
      <c r="LJI21" s="29"/>
      <c r="LJJ21" s="29"/>
      <c r="LJK21" s="29"/>
      <c r="LJL21" s="29"/>
      <c r="LJM21" s="29"/>
      <c r="LJN21" s="29"/>
      <c r="LJO21" s="29"/>
      <c r="LJP21" s="29"/>
      <c r="LJQ21" s="29"/>
      <c r="LJR21" s="29"/>
      <c r="LJS21" s="29"/>
      <c r="LJT21" s="29"/>
      <c r="LJU21" s="29"/>
      <c r="LJV21" s="29"/>
      <c r="LJW21" s="29"/>
      <c r="LJX21" s="29"/>
      <c r="LJY21" s="29"/>
      <c r="LJZ21" s="29"/>
      <c r="LKA21" s="29"/>
      <c r="LKB21" s="29"/>
      <c r="LKC21" s="29"/>
      <c r="LKD21" s="29"/>
      <c r="LKE21" s="29"/>
      <c r="LKF21" s="29"/>
      <c r="LKG21" s="29"/>
      <c r="LKH21" s="29"/>
      <c r="LKI21" s="29"/>
      <c r="LKJ21" s="29"/>
      <c r="LKK21" s="29"/>
      <c r="LKL21" s="29"/>
      <c r="LKM21" s="29"/>
      <c r="LKN21" s="29"/>
      <c r="LKO21" s="29"/>
      <c r="LKP21" s="29"/>
      <c r="LKQ21" s="29"/>
      <c r="LKR21" s="29"/>
      <c r="LKS21" s="29"/>
      <c r="LKT21" s="29"/>
      <c r="LKU21" s="29"/>
      <c r="LKV21" s="29"/>
      <c r="LKW21" s="29"/>
      <c r="LKX21" s="29"/>
      <c r="LKY21" s="29"/>
      <c r="LKZ21" s="29"/>
      <c r="LLA21" s="29"/>
      <c r="LLB21" s="29"/>
      <c r="LLC21" s="29"/>
      <c r="LLD21" s="29"/>
      <c r="LLE21" s="29"/>
      <c r="LLF21" s="29"/>
      <c r="LLG21" s="29"/>
      <c r="LLH21" s="29"/>
      <c r="LLI21" s="29"/>
      <c r="LLJ21" s="29"/>
      <c r="LLK21" s="29"/>
      <c r="LLL21" s="29"/>
      <c r="LLM21" s="29"/>
      <c r="LLN21" s="29"/>
      <c r="LLO21" s="29"/>
      <c r="LLP21" s="29"/>
      <c r="LLQ21" s="29"/>
      <c r="LLR21" s="29"/>
      <c r="LLS21" s="29"/>
      <c r="LLT21" s="29"/>
      <c r="LLU21" s="29"/>
      <c r="LLV21" s="29"/>
      <c r="LLW21" s="29"/>
      <c r="LLX21" s="29"/>
      <c r="LLY21" s="29"/>
      <c r="LLZ21" s="29"/>
      <c r="LMA21" s="29"/>
      <c r="LMB21" s="29"/>
      <c r="LMC21" s="29"/>
      <c r="LMD21" s="29"/>
      <c r="LME21" s="29"/>
      <c r="LMF21" s="29"/>
      <c r="LMG21" s="29"/>
      <c r="LMH21" s="29"/>
      <c r="LMI21" s="29"/>
      <c r="LMJ21" s="29"/>
      <c r="LMK21" s="29"/>
      <c r="LML21" s="29"/>
      <c r="LMM21" s="29"/>
      <c r="LMN21" s="29"/>
      <c r="LMO21" s="29"/>
      <c r="LMP21" s="29"/>
      <c r="LMQ21" s="29"/>
      <c r="LMR21" s="29"/>
      <c r="LMS21" s="29"/>
      <c r="LMT21" s="29"/>
      <c r="LMU21" s="29"/>
      <c r="LMV21" s="29"/>
      <c r="LMW21" s="29"/>
      <c r="LMX21" s="29"/>
      <c r="LMY21" s="29"/>
      <c r="LMZ21" s="29"/>
      <c r="LNA21" s="29"/>
      <c r="LNB21" s="29"/>
      <c r="LNC21" s="29"/>
      <c r="LND21" s="29"/>
      <c r="LNE21" s="29"/>
      <c r="LNF21" s="29"/>
      <c r="LNG21" s="29"/>
      <c r="LNH21" s="29"/>
      <c r="LNI21" s="29"/>
      <c r="LNJ21" s="29"/>
      <c r="LNK21" s="29"/>
      <c r="LNL21" s="29"/>
      <c r="LNM21" s="29"/>
      <c r="LNN21" s="29"/>
      <c r="LNO21" s="29"/>
      <c r="LNP21" s="29"/>
      <c r="LNQ21" s="29"/>
      <c r="LNR21" s="29"/>
      <c r="LNS21" s="29"/>
      <c r="LNT21" s="29"/>
      <c r="LNU21" s="29"/>
      <c r="LNV21" s="29"/>
      <c r="LNW21" s="29"/>
      <c r="LNX21" s="29"/>
      <c r="LNY21" s="29"/>
      <c r="LNZ21" s="29"/>
      <c r="LOA21" s="29"/>
      <c r="LOB21" s="29"/>
      <c r="LOC21" s="29"/>
      <c r="LOD21" s="29"/>
      <c r="LOE21" s="29"/>
      <c r="LOF21" s="29"/>
      <c r="LOG21" s="29"/>
      <c r="LOH21" s="29"/>
      <c r="LOI21" s="29"/>
      <c r="LOJ21" s="29"/>
      <c r="LOK21" s="29"/>
      <c r="LOL21" s="29"/>
      <c r="LOM21" s="29"/>
      <c r="LON21" s="29"/>
      <c r="LOO21" s="29"/>
      <c r="LOP21" s="29"/>
      <c r="LOQ21" s="29"/>
      <c r="LOR21" s="29"/>
      <c r="LOS21" s="29"/>
      <c r="LOT21" s="29"/>
      <c r="LOU21" s="29"/>
      <c r="LOV21" s="29"/>
      <c r="LOW21" s="29"/>
      <c r="LOX21" s="29"/>
      <c r="LOY21" s="29"/>
      <c r="LOZ21" s="29"/>
      <c r="LPA21" s="29"/>
      <c r="LPB21" s="29"/>
      <c r="LPC21" s="29"/>
      <c r="LPD21" s="29"/>
      <c r="LPE21" s="29"/>
      <c r="LPF21" s="29"/>
      <c r="LPG21" s="29"/>
      <c r="LPH21" s="29"/>
      <c r="LPI21" s="29"/>
      <c r="LPJ21" s="29"/>
      <c r="LPK21" s="29"/>
      <c r="LPL21" s="29"/>
      <c r="LPM21" s="29"/>
      <c r="LPN21" s="29"/>
      <c r="LPO21" s="29"/>
      <c r="LPP21" s="29"/>
      <c r="LPQ21" s="29"/>
      <c r="LPR21" s="29"/>
      <c r="LPS21" s="29"/>
      <c r="LPT21" s="29"/>
      <c r="LPU21" s="29"/>
      <c r="LPV21" s="29"/>
      <c r="LPW21" s="29"/>
      <c r="LPX21" s="29"/>
      <c r="LPY21" s="29"/>
      <c r="LPZ21" s="29"/>
      <c r="LQA21" s="29"/>
      <c r="LQB21" s="29"/>
      <c r="LQC21" s="29"/>
      <c r="LQD21" s="29"/>
      <c r="LQE21" s="29"/>
      <c r="LQF21" s="29"/>
      <c r="LQG21" s="29"/>
      <c r="LQH21" s="29"/>
      <c r="LQI21" s="29"/>
      <c r="LQJ21" s="29"/>
      <c r="LQK21" s="29"/>
      <c r="LQL21" s="29"/>
      <c r="LQM21" s="29"/>
      <c r="LQN21" s="29"/>
      <c r="LQO21" s="29"/>
      <c r="LQP21" s="29"/>
      <c r="LQQ21" s="29"/>
      <c r="LQR21" s="29"/>
      <c r="LQS21" s="29"/>
      <c r="LQT21" s="29"/>
      <c r="LQU21" s="29"/>
      <c r="LQV21" s="29"/>
      <c r="LQW21" s="29"/>
      <c r="LQX21" s="29"/>
      <c r="LQY21" s="29"/>
      <c r="LQZ21" s="29"/>
      <c r="LRA21" s="29"/>
      <c r="LRB21" s="29"/>
      <c r="LRC21" s="29"/>
      <c r="LRD21" s="29"/>
      <c r="LRE21" s="29"/>
      <c r="LRF21" s="29"/>
      <c r="LRG21" s="29"/>
      <c r="LRH21" s="29"/>
      <c r="LRI21" s="29"/>
      <c r="LRJ21" s="29"/>
      <c r="LRK21" s="29"/>
      <c r="LRL21" s="29"/>
      <c r="LRM21" s="29"/>
      <c r="LRN21" s="29"/>
      <c r="LRO21" s="29"/>
      <c r="LRP21" s="29"/>
      <c r="LRQ21" s="29"/>
      <c r="LRR21" s="29"/>
      <c r="LRS21" s="29"/>
      <c r="LRT21" s="29"/>
      <c r="LRU21" s="29"/>
      <c r="LRV21" s="29"/>
      <c r="LRW21" s="29"/>
      <c r="LRX21" s="29"/>
      <c r="LRY21" s="29"/>
      <c r="LRZ21" s="29"/>
      <c r="LSA21" s="29"/>
      <c r="LSB21" s="29"/>
      <c r="LSC21" s="29"/>
      <c r="LSD21" s="29"/>
      <c r="LSE21" s="29"/>
      <c r="LSF21" s="29"/>
      <c r="LSG21" s="29"/>
      <c r="LSH21" s="29"/>
      <c r="LSI21" s="29"/>
      <c r="LSJ21" s="29"/>
      <c r="LSK21" s="29"/>
      <c r="LSL21" s="29"/>
      <c r="LSM21" s="29"/>
      <c r="LSN21" s="29"/>
      <c r="LSO21" s="29"/>
      <c r="LSP21" s="29"/>
      <c r="LSQ21" s="29"/>
      <c r="LSR21" s="29"/>
      <c r="LSS21" s="29"/>
      <c r="LST21" s="29"/>
      <c r="LSU21" s="29"/>
      <c r="LSV21" s="29"/>
      <c r="LSW21" s="29"/>
      <c r="LSX21" s="29"/>
      <c r="LSY21" s="29"/>
      <c r="LSZ21" s="29"/>
      <c r="LTA21" s="29"/>
      <c r="LTB21" s="29"/>
      <c r="LTC21" s="29"/>
      <c r="LTD21" s="29"/>
      <c r="LTE21" s="29"/>
      <c r="LTF21" s="29"/>
      <c r="LTG21" s="29"/>
      <c r="LTH21" s="29"/>
      <c r="LTI21" s="29"/>
      <c r="LTJ21" s="29"/>
      <c r="LTK21" s="29"/>
      <c r="LTL21" s="29"/>
      <c r="LTM21" s="29"/>
      <c r="LTN21" s="29"/>
      <c r="LTO21" s="29"/>
      <c r="LTP21" s="29"/>
      <c r="LTQ21" s="29"/>
      <c r="LTR21" s="29"/>
      <c r="LTS21" s="29"/>
      <c r="LTT21" s="29"/>
      <c r="LTU21" s="29"/>
      <c r="LTV21" s="29"/>
      <c r="LTW21" s="29"/>
      <c r="LTX21" s="29"/>
      <c r="LTY21" s="29"/>
      <c r="LTZ21" s="29"/>
      <c r="LUA21" s="29"/>
      <c r="LUB21" s="29"/>
      <c r="LUC21" s="29"/>
      <c r="LUD21" s="29"/>
      <c r="LUE21" s="29"/>
      <c r="LUF21" s="29"/>
      <c r="LUG21" s="29"/>
      <c r="LUH21" s="29"/>
      <c r="LUI21" s="29"/>
      <c r="LUJ21" s="29"/>
      <c r="LUK21" s="29"/>
      <c r="LUL21" s="29"/>
      <c r="LUM21" s="29"/>
      <c r="LUN21" s="29"/>
      <c r="LUO21" s="29"/>
      <c r="LUP21" s="29"/>
      <c r="LUQ21" s="29"/>
      <c r="LUR21" s="29"/>
      <c r="LUS21" s="29"/>
      <c r="LUT21" s="29"/>
      <c r="LUU21" s="29"/>
      <c r="LUV21" s="29"/>
      <c r="LUW21" s="29"/>
      <c r="LUX21" s="29"/>
      <c r="LUY21" s="29"/>
      <c r="LUZ21" s="29"/>
      <c r="LVA21" s="29"/>
      <c r="LVB21" s="29"/>
      <c r="LVC21" s="29"/>
      <c r="LVD21" s="29"/>
      <c r="LVE21" s="29"/>
      <c r="LVF21" s="29"/>
      <c r="LVG21" s="29"/>
      <c r="LVH21" s="29"/>
      <c r="LVI21" s="29"/>
      <c r="LVJ21" s="29"/>
      <c r="LVK21" s="29"/>
      <c r="LVL21" s="29"/>
      <c r="LVM21" s="29"/>
      <c r="LVN21" s="29"/>
      <c r="LVO21" s="29"/>
      <c r="LVP21" s="29"/>
      <c r="LVQ21" s="29"/>
      <c r="LVR21" s="29"/>
      <c r="LVS21" s="29"/>
      <c r="LVT21" s="29"/>
      <c r="LVU21" s="29"/>
      <c r="LVV21" s="29"/>
      <c r="LVW21" s="29"/>
      <c r="LVX21" s="29"/>
      <c r="LVY21" s="29"/>
      <c r="LVZ21" s="29"/>
      <c r="LWA21" s="29"/>
      <c r="LWB21" s="29"/>
      <c r="LWC21" s="29"/>
      <c r="LWD21" s="29"/>
      <c r="LWE21" s="29"/>
      <c r="LWF21" s="29"/>
      <c r="LWG21" s="29"/>
      <c r="LWH21" s="29"/>
      <c r="LWI21" s="29"/>
      <c r="LWJ21" s="29"/>
      <c r="LWK21" s="29"/>
      <c r="LWL21" s="29"/>
      <c r="LWM21" s="29"/>
      <c r="LWN21" s="29"/>
      <c r="LWO21" s="29"/>
      <c r="LWP21" s="29"/>
      <c r="LWQ21" s="29"/>
      <c r="LWR21" s="29"/>
      <c r="LWS21" s="29"/>
      <c r="LWT21" s="29"/>
      <c r="LWU21" s="29"/>
      <c r="LWV21" s="29"/>
      <c r="LWW21" s="29"/>
      <c r="LWX21" s="29"/>
      <c r="LWY21" s="29"/>
      <c r="LWZ21" s="29"/>
      <c r="LXA21" s="29"/>
      <c r="LXB21" s="29"/>
      <c r="LXC21" s="29"/>
      <c r="LXD21" s="29"/>
      <c r="LXE21" s="29"/>
      <c r="LXF21" s="29"/>
      <c r="LXG21" s="29"/>
      <c r="LXH21" s="29"/>
      <c r="LXI21" s="29"/>
      <c r="LXJ21" s="29"/>
      <c r="LXK21" s="29"/>
      <c r="LXL21" s="29"/>
      <c r="LXM21" s="29"/>
      <c r="LXN21" s="29"/>
      <c r="LXO21" s="29"/>
      <c r="LXP21" s="29"/>
      <c r="LXQ21" s="29"/>
      <c r="LXR21" s="29"/>
      <c r="LXS21" s="29"/>
      <c r="LXT21" s="29"/>
      <c r="LXU21" s="29"/>
      <c r="LXV21" s="29"/>
      <c r="LXW21" s="29"/>
      <c r="LXX21" s="29"/>
      <c r="LXY21" s="29"/>
      <c r="LXZ21" s="29"/>
      <c r="LYA21" s="29"/>
      <c r="LYB21" s="29"/>
      <c r="LYC21" s="29"/>
      <c r="LYD21" s="29"/>
      <c r="LYE21" s="29"/>
      <c r="LYF21" s="29"/>
      <c r="LYG21" s="29"/>
      <c r="LYH21" s="29"/>
      <c r="LYI21" s="29"/>
      <c r="LYJ21" s="29"/>
      <c r="LYK21" s="29"/>
      <c r="LYL21" s="29"/>
      <c r="LYM21" s="29"/>
      <c r="LYN21" s="29"/>
      <c r="LYO21" s="29"/>
      <c r="LYP21" s="29"/>
      <c r="LYQ21" s="29"/>
      <c r="LYR21" s="29"/>
      <c r="LYS21" s="29"/>
      <c r="LYT21" s="29"/>
      <c r="LYU21" s="29"/>
      <c r="LYV21" s="29"/>
      <c r="LYW21" s="29"/>
      <c r="LYX21" s="29"/>
      <c r="LYY21" s="29"/>
      <c r="LYZ21" s="29"/>
      <c r="LZA21" s="29"/>
      <c r="LZB21" s="29"/>
      <c r="LZC21" s="29"/>
      <c r="LZD21" s="29"/>
      <c r="LZE21" s="29"/>
      <c r="LZF21" s="29"/>
      <c r="LZG21" s="29"/>
      <c r="LZH21" s="29"/>
      <c r="LZI21" s="29"/>
      <c r="LZJ21" s="29"/>
      <c r="LZK21" s="29"/>
      <c r="LZL21" s="29"/>
      <c r="LZM21" s="29"/>
      <c r="LZN21" s="29"/>
      <c r="LZO21" s="29"/>
      <c r="LZP21" s="29"/>
      <c r="LZQ21" s="29"/>
      <c r="LZR21" s="29"/>
      <c r="LZS21" s="29"/>
      <c r="LZT21" s="29"/>
      <c r="LZU21" s="29"/>
      <c r="LZV21" s="29"/>
      <c r="LZW21" s="29"/>
      <c r="LZX21" s="29"/>
      <c r="LZY21" s="29"/>
      <c r="LZZ21" s="29"/>
      <c r="MAA21" s="29"/>
      <c r="MAB21" s="29"/>
      <c r="MAC21" s="29"/>
      <c r="MAD21" s="29"/>
      <c r="MAE21" s="29"/>
      <c r="MAF21" s="29"/>
      <c r="MAG21" s="29"/>
      <c r="MAH21" s="29"/>
      <c r="MAI21" s="29"/>
      <c r="MAJ21" s="29"/>
      <c r="MAK21" s="29"/>
      <c r="MAL21" s="29"/>
      <c r="MAM21" s="29"/>
      <c r="MAN21" s="29"/>
      <c r="MAO21" s="29"/>
      <c r="MAP21" s="29"/>
      <c r="MAQ21" s="29"/>
      <c r="MAR21" s="29"/>
      <c r="MAS21" s="29"/>
      <c r="MAT21" s="29"/>
      <c r="MAU21" s="29"/>
      <c r="MAV21" s="29"/>
      <c r="MAW21" s="29"/>
      <c r="MAX21" s="29"/>
      <c r="MAY21" s="29"/>
      <c r="MAZ21" s="29"/>
      <c r="MBA21" s="29"/>
      <c r="MBB21" s="29"/>
      <c r="MBC21" s="29"/>
      <c r="MBD21" s="29"/>
      <c r="MBE21" s="29"/>
      <c r="MBF21" s="29"/>
      <c r="MBG21" s="29"/>
      <c r="MBH21" s="29"/>
      <c r="MBI21" s="29"/>
      <c r="MBJ21" s="29"/>
      <c r="MBK21" s="29"/>
      <c r="MBL21" s="29"/>
      <c r="MBM21" s="29"/>
      <c r="MBN21" s="29"/>
      <c r="MBO21" s="29"/>
      <c r="MBP21" s="29"/>
      <c r="MBQ21" s="29"/>
      <c r="MBR21" s="29"/>
      <c r="MBS21" s="29"/>
      <c r="MBT21" s="29"/>
      <c r="MBU21" s="29"/>
      <c r="MBV21" s="29"/>
      <c r="MBW21" s="29"/>
      <c r="MBX21" s="29"/>
      <c r="MBY21" s="29"/>
      <c r="MBZ21" s="29"/>
      <c r="MCA21" s="29"/>
      <c r="MCB21" s="29"/>
      <c r="MCC21" s="29"/>
      <c r="MCD21" s="29"/>
      <c r="MCE21" s="29"/>
      <c r="MCF21" s="29"/>
      <c r="MCG21" s="29"/>
      <c r="MCH21" s="29"/>
      <c r="MCI21" s="29"/>
      <c r="MCJ21" s="29"/>
      <c r="MCK21" s="29"/>
      <c r="MCL21" s="29"/>
      <c r="MCM21" s="29"/>
      <c r="MCN21" s="29"/>
      <c r="MCO21" s="29"/>
      <c r="MCP21" s="29"/>
      <c r="MCQ21" s="29"/>
      <c r="MCR21" s="29"/>
      <c r="MCS21" s="29"/>
      <c r="MCT21" s="29"/>
      <c r="MCU21" s="29"/>
      <c r="MCV21" s="29"/>
      <c r="MCW21" s="29"/>
      <c r="MCX21" s="29"/>
      <c r="MCY21" s="29"/>
      <c r="MCZ21" s="29"/>
      <c r="MDA21" s="29"/>
      <c r="MDB21" s="29"/>
      <c r="MDC21" s="29"/>
      <c r="MDD21" s="29"/>
      <c r="MDE21" s="29"/>
      <c r="MDF21" s="29"/>
      <c r="MDG21" s="29"/>
      <c r="MDH21" s="29"/>
      <c r="MDI21" s="29"/>
      <c r="MDJ21" s="29"/>
      <c r="MDK21" s="29"/>
      <c r="MDL21" s="29"/>
      <c r="MDM21" s="29"/>
      <c r="MDN21" s="29"/>
      <c r="MDO21" s="29"/>
      <c r="MDP21" s="29"/>
      <c r="MDQ21" s="29"/>
      <c r="MDR21" s="29"/>
      <c r="MDS21" s="29"/>
      <c r="MDT21" s="29"/>
      <c r="MDU21" s="29"/>
      <c r="MDV21" s="29"/>
      <c r="MDW21" s="29"/>
      <c r="MDX21" s="29"/>
      <c r="MDY21" s="29"/>
      <c r="MDZ21" s="29"/>
      <c r="MEA21" s="29"/>
      <c r="MEB21" s="29"/>
      <c r="MEC21" s="29"/>
      <c r="MED21" s="29"/>
      <c r="MEE21" s="29"/>
      <c r="MEF21" s="29"/>
      <c r="MEG21" s="29"/>
      <c r="MEH21" s="29"/>
      <c r="MEI21" s="29"/>
      <c r="MEJ21" s="29"/>
      <c r="MEK21" s="29"/>
      <c r="MEL21" s="29"/>
      <c r="MEM21" s="29"/>
      <c r="MEN21" s="29"/>
      <c r="MEO21" s="29"/>
      <c r="MEP21" s="29"/>
      <c r="MEQ21" s="29"/>
      <c r="MER21" s="29"/>
      <c r="MES21" s="29"/>
      <c r="MET21" s="29"/>
      <c r="MEU21" s="29"/>
      <c r="MEV21" s="29"/>
      <c r="MEW21" s="29"/>
      <c r="MEX21" s="29"/>
      <c r="MEY21" s="29"/>
      <c r="MEZ21" s="29"/>
      <c r="MFA21" s="29"/>
      <c r="MFB21" s="29"/>
      <c r="MFC21" s="29"/>
      <c r="MFD21" s="29"/>
      <c r="MFE21" s="29"/>
      <c r="MFF21" s="29"/>
      <c r="MFG21" s="29"/>
      <c r="MFH21" s="29"/>
      <c r="MFI21" s="29"/>
      <c r="MFJ21" s="29"/>
      <c r="MFK21" s="29"/>
      <c r="MFL21" s="29"/>
      <c r="MFM21" s="29"/>
      <c r="MFN21" s="29"/>
      <c r="MFO21" s="29"/>
      <c r="MFP21" s="29"/>
      <c r="MFQ21" s="29"/>
      <c r="MFR21" s="29"/>
      <c r="MFS21" s="29"/>
      <c r="MFT21" s="29"/>
      <c r="MFU21" s="29"/>
      <c r="MFV21" s="29"/>
      <c r="MFW21" s="29"/>
      <c r="MFX21" s="29"/>
      <c r="MFY21" s="29"/>
      <c r="MFZ21" s="29"/>
      <c r="MGA21" s="29"/>
      <c r="MGB21" s="29"/>
      <c r="MGC21" s="29"/>
      <c r="MGD21" s="29"/>
      <c r="MGE21" s="29"/>
      <c r="MGF21" s="29"/>
      <c r="MGG21" s="29"/>
      <c r="MGH21" s="29"/>
      <c r="MGI21" s="29"/>
      <c r="MGJ21" s="29"/>
      <c r="MGK21" s="29"/>
      <c r="MGL21" s="29"/>
      <c r="MGM21" s="29"/>
      <c r="MGN21" s="29"/>
      <c r="MGO21" s="29"/>
      <c r="MGP21" s="29"/>
      <c r="MGQ21" s="29"/>
      <c r="MGR21" s="29"/>
      <c r="MGS21" s="29"/>
      <c r="MGT21" s="29"/>
      <c r="MGU21" s="29"/>
      <c r="MGV21" s="29"/>
      <c r="MGW21" s="29"/>
      <c r="MGX21" s="29"/>
      <c r="MGY21" s="29"/>
      <c r="MGZ21" s="29"/>
      <c r="MHA21" s="29"/>
      <c r="MHB21" s="29"/>
      <c r="MHC21" s="29"/>
      <c r="MHD21" s="29"/>
      <c r="MHE21" s="29"/>
      <c r="MHF21" s="29"/>
      <c r="MHG21" s="29"/>
      <c r="MHH21" s="29"/>
      <c r="MHI21" s="29"/>
      <c r="MHJ21" s="29"/>
      <c r="MHK21" s="29"/>
      <c r="MHL21" s="29"/>
      <c r="MHM21" s="29"/>
      <c r="MHN21" s="29"/>
      <c r="MHO21" s="29"/>
      <c r="MHP21" s="29"/>
      <c r="MHQ21" s="29"/>
      <c r="MHR21" s="29"/>
      <c r="MHS21" s="29"/>
      <c r="MHT21" s="29"/>
      <c r="MHU21" s="29"/>
      <c r="MHV21" s="29"/>
      <c r="MHW21" s="29"/>
      <c r="MHX21" s="29"/>
      <c r="MHY21" s="29"/>
      <c r="MHZ21" s="29"/>
      <c r="MIA21" s="29"/>
      <c r="MIB21" s="29"/>
      <c r="MIC21" s="29"/>
      <c r="MID21" s="29"/>
      <c r="MIE21" s="29"/>
      <c r="MIF21" s="29"/>
      <c r="MIG21" s="29"/>
      <c r="MIH21" s="29"/>
      <c r="MII21" s="29"/>
      <c r="MIJ21" s="29"/>
      <c r="MIK21" s="29"/>
      <c r="MIL21" s="29"/>
      <c r="MIM21" s="29"/>
      <c r="MIN21" s="29"/>
      <c r="MIO21" s="29"/>
      <c r="MIP21" s="29"/>
      <c r="MIQ21" s="29"/>
      <c r="MIR21" s="29"/>
      <c r="MIS21" s="29"/>
      <c r="MIT21" s="29"/>
      <c r="MIU21" s="29"/>
      <c r="MIV21" s="29"/>
      <c r="MIW21" s="29"/>
      <c r="MIX21" s="29"/>
      <c r="MIY21" s="29"/>
      <c r="MIZ21" s="29"/>
      <c r="MJA21" s="29"/>
      <c r="MJB21" s="29"/>
      <c r="MJC21" s="29"/>
      <c r="MJD21" s="29"/>
      <c r="MJE21" s="29"/>
      <c r="MJF21" s="29"/>
      <c r="MJG21" s="29"/>
      <c r="MJH21" s="29"/>
      <c r="MJI21" s="29"/>
      <c r="MJJ21" s="29"/>
      <c r="MJK21" s="29"/>
      <c r="MJL21" s="29"/>
      <c r="MJM21" s="29"/>
      <c r="MJN21" s="29"/>
      <c r="MJO21" s="29"/>
      <c r="MJP21" s="29"/>
      <c r="MJQ21" s="29"/>
      <c r="MJR21" s="29"/>
      <c r="MJS21" s="29"/>
      <c r="MJT21" s="29"/>
      <c r="MJU21" s="29"/>
      <c r="MJV21" s="29"/>
      <c r="MJW21" s="29"/>
      <c r="MJX21" s="29"/>
      <c r="MJY21" s="29"/>
      <c r="MJZ21" s="29"/>
      <c r="MKA21" s="29"/>
      <c r="MKB21" s="29"/>
      <c r="MKC21" s="29"/>
      <c r="MKD21" s="29"/>
      <c r="MKE21" s="29"/>
      <c r="MKF21" s="29"/>
      <c r="MKG21" s="29"/>
      <c r="MKH21" s="29"/>
      <c r="MKI21" s="29"/>
      <c r="MKJ21" s="29"/>
      <c r="MKK21" s="29"/>
      <c r="MKL21" s="29"/>
      <c r="MKM21" s="29"/>
      <c r="MKN21" s="29"/>
      <c r="MKO21" s="29"/>
      <c r="MKP21" s="29"/>
      <c r="MKQ21" s="29"/>
      <c r="MKR21" s="29"/>
      <c r="MKS21" s="29"/>
      <c r="MKT21" s="29"/>
      <c r="MKU21" s="29"/>
      <c r="MKV21" s="29"/>
      <c r="MKW21" s="29"/>
      <c r="MKX21" s="29"/>
      <c r="MKY21" s="29"/>
      <c r="MKZ21" s="29"/>
      <c r="MLA21" s="29"/>
      <c r="MLB21" s="29"/>
      <c r="MLC21" s="29"/>
      <c r="MLD21" s="29"/>
      <c r="MLE21" s="29"/>
      <c r="MLF21" s="29"/>
      <c r="MLG21" s="29"/>
      <c r="MLH21" s="29"/>
      <c r="MLI21" s="29"/>
      <c r="MLJ21" s="29"/>
      <c r="MLK21" s="29"/>
      <c r="MLL21" s="29"/>
      <c r="MLM21" s="29"/>
      <c r="MLN21" s="29"/>
      <c r="MLO21" s="29"/>
      <c r="MLP21" s="29"/>
      <c r="MLQ21" s="29"/>
      <c r="MLR21" s="29"/>
      <c r="MLS21" s="29"/>
      <c r="MLT21" s="29"/>
      <c r="MLU21" s="29"/>
      <c r="MLV21" s="29"/>
      <c r="MLW21" s="29"/>
      <c r="MLX21" s="29"/>
      <c r="MLY21" s="29"/>
      <c r="MLZ21" s="29"/>
      <c r="MMA21" s="29"/>
      <c r="MMB21" s="29"/>
      <c r="MMC21" s="29"/>
      <c r="MMD21" s="29"/>
      <c r="MME21" s="29"/>
      <c r="MMF21" s="29"/>
      <c r="MMG21" s="29"/>
      <c r="MMH21" s="29"/>
      <c r="MMI21" s="29"/>
      <c r="MMJ21" s="29"/>
      <c r="MMK21" s="29"/>
      <c r="MML21" s="29"/>
      <c r="MMM21" s="29"/>
      <c r="MMN21" s="29"/>
      <c r="MMO21" s="29"/>
      <c r="MMP21" s="29"/>
      <c r="MMQ21" s="29"/>
      <c r="MMR21" s="29"/>
      <c r="MMS21" s="29"/>
      <c r="MMT21" s="29"/>
      <c r="MMU21" s="29"/>
      <c r="MMV21" s="29"/>
      <c r="MMW21" s="29"/>
      <c r="MMX21" s="29"/>
      <c r="MMY21" s="29"/>
      <c r="MMZ21" s="29"/>
      <c r="MNA21" s="29"/>
      <c r="MNB21" s="29"/>
      <c r="MNC21" s="29"/>
      <c r="MND21" s="29"/>
      <c r="MNE21" s="29"/>
      <c r="MNF21" s="29"/>
      <c r="MNG21" s="29"/>
      <c r="MNH21" s="29"/>
      <c r="MNI21" s="29"/>
      <c r="MNJ21" s="29"/>
      <c r="MNK21" s="29"/>
      <c r="MNL21" s="29"/>
      <c r="MNM21" s="29"/>
      <c r="MNN21" s="29"/>
      <c r="MNO21" s="29"/>
      <c r="MNP21" s="29"/>
      <c r="MNQ21" s="29"/>
      <c r="MNR21" s="29"/>
      <c r="MNS21" s="29"/>
      <c r="MNT21" s="29"/>
      <c r="MNU21" s="29"/>
      <c r="MNV21" s="29"/>
      <c r="MNW21" s="29"/>
      <c r="MNX21" s="29"/>
      <c r="MNY21" s="29"/>
      <c r="MNZ21" s="29"/>
      <c r="MOA21" s="29"/>
      <c r="MOB21" s="29"/>
      <c r="MOC21" s="29"/>
      <c r="MOD21" s="29"/>
      <c r="MOE21" s="29"/>
      <c r="MOF21" s="29"/>
      <c r="MOG21" s="29"/>
      <c r="MOH21" s="29"/>
      <c r="MOI21" s="29"/>
      <c r="MOJ21" s="29"/>
      <c r="MOK21" s="29"/>
      <c r="MOL21" s="29"/>
      <c r="MOM21" s="29"/>
      <c r="MON21" s="29"/>
      <c r="MOO21" s="29"/>
      <c r="MOP21" s="29"/>
      <c r="MOQ21" s="29"/>
      <c r="MOR21" s="29"/>
      <c r="MOS21" s="29"/>
      <c r="MOT21" s="29"/>
      <c r="MOU21" s="29"/>
      <c r="MOV21" s="29"/>
      <c r="MOW21" s="29"/>
      <c r="MOX21" s="29"/>
      <c r="MOY21" s="29"/>
      <c r="MOZ21" s="29"/>
      <c r="MPA21" s="29"/>
      <c r="MPB21" s="29"/>
      <c r="MPC21" s="29"/>
      <c r="MPD21" s="29"/>
      <c r="MPE21" s="29"/>
      <c r="MPF21" s="29"/>
      <c r="MPG21" s="29"/>
      <c r="MPH21" s="29"/>
      <c r="MPI21" s="29"/>
      <c r="MPJ21" s="29"/>
      <c r="MPK21" s="29"/>
      <c r="MPL21" s="29"/>
      <c r="MPM21" s="29"/>
      <c r="MPN21" s="29"/>
      <c r="MPO21" s="29"/>
      <c r="MPP21" s="29"/>
      <c r="MPQ21" s="29"/>
      <c r="MPR21" s="29"/>
      <c r="MPS21" s="29"/>
      <c r="MPT21" s="29"/>
      <c r="MPU21" s="29"/>
      <c r="MPV21" s="29"/>
      <c r="MPW21" s="29"/>
      <c r="MPX21" s="29"/>
      <c r="MPY21" s="29"/>
      <c r="MPZ21" s="29"/>
      <c r="MQA21" s="29"/>
      <c r="MQB21" s="29"/>
      <c r="MQC21" s="29"/>
      <c r="MQD21" s="29"/>
      <c r="MQE21" s="29"/>
      <c r="MQF21" s="29"/>
      <c r="MQG21" s="29"/>
      <c r="MQH21" s="29"/>
      <c r="MQI21" s="29"/>
      <c r="MQJ21" s="29"/>
      <c r="MQK21" s="29"/>
      <c r="MQL21" s="29"/>
      <c r="MQM21" s="29"/>
      <c r="MQN21" s="29"/>
      <c r="MQO21" s="29"/>
      <c r="MQP21" s="29"/>
      <c r="MQQ21" s="29"/>
      <c r="MQR21" s="29"/>
      <c r="MQS21" s="29"/>
      <c r="MQT21" s="29"/>
      <c r="MQU21" s="29"/>
      <c r="MQV21" s="29"/>
      <c r="MQW21" s="29"/>
      <c r="MQX21" s="29"/>
      <c r="MQY21" s="29"/>
      <c r="MQZ21" s="29"/>
      <c r="MRA21" s="29"/>
      <c r="MRB21" s="29"/>
      <c r="MRC21" s="29"/>
      <c r="MRD21" s="29"/>
      <c r="MRE21" s="29"/>
      <c r="MRF21" s="29"/>
      <c r="MRG21" s="29"/>
      <c r="MRH21" s="29"/>
      <c r="MRI21" s="29"/>
      <c r="MRJ21" s="29"/>
      <c r="MRK21" s="29"/>
      <c r="MRL21" s="29"/>
      <c r="MRM21" s="29"/>
      <c r="MRN21" s="29"/>
      <c r="MRO21" s="29"/>
      <c r="MRP21" s="29"/>
      <c r="MRQ21" s="29"/>
      <c r="MRR21" s="29"/>
      <c r="MRS21" s="29"/>
      <c r="MRT21" s="29"/>
      <c r="MRU21" s="29"/>
      <c r="MRV21" s="29"/>
      <c r="MRW21" s="29"/>
      <c r="MRX21" s="29"/>
      <c r="MRY21" s="29"/>
      <c r="MRZ21" s="29"/>
      <c r="MSA21" s="29"/>
      <c r="MSB21" s="29"/>
      <c r="MSC21" s="29"/>
      <c r="MSD21" s="29"/>
      <c r="MSE21" s="29"/>
      <c r="MSF21" s="29"/>
      <c r="MSG21" s="29"/>
      <c r="MSH21" s="29"/>
      <c r="MSI21" s="29"/>
      <c r="MSJ21" s="29"/>
      <c r="MSK21" s="29"/>
      <c r="MSL21" s="29"/>
      <c r="MSM21" s="29"/>
      <c r="MSN21" s="29"/>
      <c r="MSO21" s="29"/>
      <c r="MSP21" s="29"/>
      <c r="MSQ21" s="29"/>
      <c r="MSR21" s="29"/>
      <c r="MSS21" s="29"/>
      <c r="MST21" s="29"/>
      <c r="MSU21" s="29"/>
      <c r="MSV21" s="29"/>
      <c r="MSW21" s="29"/>
      <c r="MSX21" s="29"/>
      <c r="MSY21" s="29"/>
      <c r="MSZ21" s="29"/>
      <c r="MTA21" s="29"/>
      <c r="MTB21" s="29"/>
      <c r="MTC21" s="29"/>
      <c r="MTD21" s="29"/>
      <c r="MTE21" s="29"/>
      <c r="MTF21" s="29"/>
      <c r="MTG21" s="29"/>
      <c r="MTH21" s="29"/>
      <c r="MTI21" s="29"/>
      <c r="MTJ21" s="29"/>
      <c r="MTK21" s="29"/>
      <c r="MTL21" s="29"/>
      <c r="MTM21" s="29"/>
      <c r="MTN21" s="29"/>
      <c r="MTO21" s="29"/>
      <c r="MTP21" s="29"/>
      <c r="MTQ21" s="29"/>
      <c r="MTR21" s="29"/>
      <c r="MTS21" s="29"/>
      <c r="MTT21" s="29"/>
      <c r="MTU21" s="29"/>
      <c r="MTV21" s="29"/>
      <c r="MTW21" s="29"/>
      <c r="MTX21" s="29"/>
      <c r="MTY21" s="29"/>
      <c r="MTZ21" s="29"/>
      <c r="MUA21" s="29"/>
      <c r="MUB21" s="29"/>
      <c r="MUC21" s="29"/>
      <c r="MUD21" s="29"/>
      <c r="MUE21" s="29"/>
      <c r="MUF21" s="29"/>
      <c r="MUG21" s="29"/>
      <c r="MUH21" s="29"/>
      <c r="MUI21" s="29"/>
      <c r="MUJ21" s="29"/>
      <c r="MUK21" s="29"/>
      <c r="MUL21" s="29"/>
      <c r="MUM21" s="29"/>
      <c r="MUN21" s="29"/>
      <c r="MUO21" s="29"/>
      <c r="MUP21" s="29"/>
      <c r="MUQ21" s="29"/>
      <c r="MUR21" s="29"/>
      <c r="MUS21" s="29"/>
      <c r="MUT21" s="29"/>
      <c r="MUU21" s="29"/>
      <c r="MUV21" s="29"/>
      <c r="MUW21" s="29"/>
      <c r="MUX21" s="29"/>
      <c r="MUY21" s="29"/>
      <c r="MUZ21" s="29"/>
      <c r="MVA21" s="29"/>
      <c r="MVB21" s="29"/>
      <c r="MVC21" s="29"/>
      <c r="MVD21" s="29"/>
      <c r="MVE21" s="29"/>
      <c r="MVF21" s="29"/>
      <c r="MVG21" s="29"/>
      <c r="MVH21" s="29"/>
      <c r="MVI21" s="29"/>
      <c r="MVJ21" s="29"/>
      <c r="MVK21" s="29"/>
      <c r="MVL21" s="29"/>
      <c r="MVM21" s="29"/>
      <c r="MVN21" s="29"/>
      <c r="MVO21" s="29"/>
      <c r="MVP21" s="29"/>
      <c r="MVQ21" s="29"/>
      <c r="MVR21" s="29"/>
      <c r="MVS21" s="29"/>
      <c r="MVT21" s="29"/>
      <c r="MVU21" s="29"/>
      <c r="MVV21" s="29"/>
      <c r="MVW21" s="29"/>
      <c r="MVX21" s="29"/>
      <c r="MVY21" s="29"/>
      <c r="MVZ21" s="29"/>
      <c r="MWA21" s="29"/>
      <c r="MWB21" s="29"/>
      <c r="MWC21" s="29"/>
      <c r="MWD21" s="29"/>
      <c r="MWE21" s="29"/>
      <c r="MWF21" s="29"/>
      <c r="MWG21" s="29"/>
      <c r="MWH21" s="29"/>
      <c r="MWI21" s="29"/>
      <c r="MWJ21" s="29"/>
      <c r="MWK21" s="29"/>
      <c r="MWL21" s="29"/>
      <c r="MWM21" s="29"/>
      <c r="MWN21" s="29"/>
      <c r="MWO21" s="29"/>
      <c r="MWP21" s="29"/>
      <c r="MWQ21" s="29"/>
      <c r="MWR21" s="29"/>
      <c r="MWS21" s="29"/>
      <c r="MWT21" s="29"/>
      <c r="MWU21" s="29"/>
      <c r="MWV21" s="29"/>
      <c r="MWW21" s="29"/>
      <c r="MWX21" s="29"/>
      <c r="MWY21" s="29"/>
      <c r="MWZ21" s="29"/>
      <c r="MXA21" s="29"/>
      <c r="MXB21" s="29"/>
      <c r="MXC21" s="29"/>
      <c r="MXD21" s="29"/>
      <c r="MXE21" s="29"/>
      <c r="MXF21" s="29"/>
      <c r="MXG21" s="29"/>
      <c r="MXH21" s="29"/>
      <c r="MXI21" s="29"/>
      <c r="MXJ21" s="29"/>
      <c r="MXK21" s="29"/>
      <c r="MXL21" s="29"/>
      <c r="MXM21" s="29"/>
      <c r="MXN21" s="29"/>
      <c r="MXO21" s="29"/>
      <c r="MXP21" s="29"/>
      <c r="MXQ21" s="29"/>
      <c r="MXR21" s="29"/>
      <c r="MXS21" s="29"/>
      <c r="MXT21" s="29"/>
      <c r="MXU21" s="29"/>
      <c r="MXV21" s="29"/>
      <c r="MXW21" s="29"/>
      <c r="MXX21" s="29"/>
      <c r="MXY21" s="29"/>
      <c r="MXZ21" s="29"/>
      <c r="MYA21" s="29"/>
      <c r="MYB21" s="29"/>
      <c r="MYC21" s="29"/>
      <c r="MYD21" s="29"/>
      <c r="MYE21" s="29"/>
      <c r="MYF21" s="29"/>
      <c r="MYG21" s="29"/>
      <c r="MYH21" s="29"/>
      <c r="MYI21" s="29"/>
      <c r="MYJ21" s="29"/>
      <c r="MYK21" s="29"/>
      <c r="MYL21" s="29"/>
      <c r="MYM21" s="29"/>
      <c r="MYN21" s="29"/>
      <c r="MYO21" s="29"/>
      <c r="MYP21" s="29"/>
      <c r="MYQ21" s="29"/>
      <c r="MYR21" s="29"/>
      <c r="MYS21" s="29"/>
      <c r="MYT21" s="29"/>
      <c r="MYU21" s="29"/>
      <c r="MYV21" s="29"/>
      <c r="MYW21" s="29"/>
      <c r="MYX21" s="29"/>
      <c r="MYY21" s="29"/>
      <c r="MYZ21" s="29"/>
      <c r="MZA21" s="29"/>
      <c r="MZB21" s="29"/>
      <c r="MZC21" s="29"/>
      <c r="MZD21" s="29"/>
      <c r="MZE21" s="29"/>
      <c r="MZF21" s="29"/>
      <c r="MZG21" s="29"/>
      <c r="MZH21" s="29"/>
      <c r="MZI21" s="29"/>
      <c r="MZJ21" s="29"/>
      <c r="MZK21" s="29"/>
      <c r="MZL21" s="29"/>
      <c r="MZM21" s="29"/>
      <c r="MZN21" s="29"/>
      <c r="MZO21" s="29"/>
      <c r="MZP21" s="29"/>
      <c r="MZQ21" s="29"/>
      <c r="MZR21" s="29"/>
      <c r="MZS21" s="29"/>
      <c r="MZT21" s="29"/>
      <c r="MZU21" s="29"/>
      <c r="MZV21" s="29"/>
      <c r="MZW21" s="29"/>
      <c r="MZX21" s="29"/>
      <c r="MZY21" s="29"/>
      <c r="MZZ21" s="29"/>
      <c r="NAA21" s="29"/>
      <c r="NAB21" s="29"/>
      <c r="NAC21" s="29"/>
      <c r="NAD21" s="29"/>
      <c r="NAE21" s="29"/>
      <c r="NAF21" s="29"/>
      <c r="NAG21" s="29"/>
      <c r="NAH21" s="29"/>
      <c r="NAI21" s="29"/>
      <c r="NAJ21" s="29"/>
      <c r="NAK21" s="29"/>
      <c r="NAL21" s="29"/>
      <c r="NAM21" s="29"/>
      <c r="NAN21" s="29"/>
      <c r="NAO21" s="29"/>
      <c r="NAP21" s="29"/>
      <c r="NAQ21" s="29"/>
      <c r="NAR21" s="29"/>
      <c r="NAS21" s="29"/>
      <c r="NAT21" s="29"/>
      <c r="NAU21" s="29"/>
      <c r="NAV21" s="29"/>
      <c r="NAW21" s="29"/>
      <c r="NAX21" s="29"/>
      <c r="NAY21" s="29"/>
      <c r="NAZ21" s="29"/>
      <c r="NBA21" s="29"/>
      <c r="NBB21" s="29"/>
      <c r="NBC21" s="29"/>
      <c r="NBD21" s="29"/>
      <c r="NBE21" s="29"/>
      <c r="NBF21" s="29"/>
      <c r="NBG21" s="29"/>
      <c r="NBH21" s="29"/>
      <c r="NBI21" s="29"/>
      <c r="NBJ21" s="29"/>
      <c r="NBK21" s="29"/>
      <c r="NBL21" s="29"/>
      <c r="NBM21" s="29"/>
      <c r="NBN21" s="29"/>
      <c r="NBO21" s="29"/>
      <c r="NBP21" s="29"/>
      <c r="NBQ21" s="29"/>
      <c r="NBR21" s="29"/>
      <c r="NBS21" s="29"/>
      <c r="NBT21" s="29"/>
      <c r="NBU21" s="29"/>
      <c r="NBV21" s="29"/>
      <c r="NBW21" s="29"/>
      <c r="NBX21" s="29"/>
      <c r="NBY21" s="29"/>
      <c r="NBZ21" s="29"/>
      <c r="NCA21" s="29"/>
      <c r="NCB21" s="29"/>
      <c r="NCC21" s="29"/>
      <c r="NCD21" s="29"/>
      <c r="NCE21" s="29"/>
      <c r="NCF21" s="29"/>
      <c r="NCG21" s="29"/>
      <c r="NCH21" s="29"/>
      <c r="NCI21" s="29"/>
      <c r="NCJ21" s="29"/>
      <c r="NCK21" s="29"/>
      <c r="NCL21" s="29"/>
      <c r="NCM21" s="29"/>
      <c r="NCN21" s="29"/>
      <c r="NCO21" s="29"/>
      <c r="NCP21" s="29"/>
      <c r="NCQ21" s="29"/>
      <c r="NCR21" s="29"/>
      <c r="NCS21" s="29"/>
      <c r="NCT21" s="29"/>
      <c r="NCU21" s="29"/>
      <c r="NCV21" s="29"/>
      <c r="NCW21" s="29"/>
      <c r="NCX21" s="29"/>
      <c r="NCY21" s="29"/>
      <c r="NCZ21" s="29"/>
      <c r="NDA21" s="29"/>
      <c r="NDB21" s="29"/>
      <c r="NDC21" s="29"/>
      <c r="NDD21" s="29"/>
      <c r="NDE21" s="29"/>
      <c r="NDF21" s="29"/>
      <c r="NDG21" s="29"/>
      <c r="NDH21" s="29"/>
      <c r="NDI21" s="29"/>
      <c r="NDJ21" s="29"/>
      <c r="NDK21" s="29"/>
      <c r="NDL21" s="29"/>
      <c r="NDM21" s="29"/>
      <c r="NDN21" s="29"/>
      <c r="NDO21" s="29"/>
      <c r="NDP21" s="29"/>
      <c r="NDQ21" s="29"/>
      <c r="NDR21" s="29"/>
      <c r="NDS21" s="29"/>
      <c r="NDT21" s="29"/>
      <c r="NDU21" s="29"/>
      <c r="NDV21" s="29"/>
      <c r="NDW21" s="29"/>
      <c r="NDX21" s="29"/>
      <c r="NDY21" s="29"/>
      <c r="NDZ21" s="29"/>
      <c r="NEA21" s="29"/>
      <c r="NEB21" s="29"/>
      <c r="NEC21" s="29"/>
      <c r="NED21" s="29"/>
      <c r="NEE21" s="29"/>
      <c r="NEF21" s="29"/>
      <c r="NEG21" s="29"/>
      <c r="NEH21" s="29"/>
      <c r="NEI21" s="29"/>
      <c r="NEJ21" s="29"/>
      <c r="NEK21" s="29"/>
      <c r="NEL21" s="29"/>
      <c r="NEM21" s="29"/>
      <c r="NEN21" s="29"/>
      <c r="NEO21" s="29"/>
      <c r="NEP21" s="29"/>
      <c r="NEQ21" s="29"/>
      <c r="NER21" s="29"/>
      <c r="NES21" s="29"/>
      <c r="NET21" s="29"/>
      <c r="NEU21" s="29"/>
      <c r="NEV21" s="29"/>
      <c r="NEW21" s="29"/>
      <c r="NEX21" s="29"/>
      <c r="NEY21" s="29"/>
      <c r="NEZ21" s="29"/>
      <c r="NFA21" s="29"/>
      <c r="NFB21" s="29"/>
      <c r="NFC21" s="29"/>
      <c r="NFD21" s="29"/>
      <c r="NFE21" s="29"/>
      <c r="NFF21" s="29"/>
      <c r="NFG21" s="29"/>
      <c r="NFH21" s="29"/>
      <c r="NFI21" s="29"/>
      <c r="NFJ21" s="29"/>
      <c r="NFK21" s="29"/>
      <c r="NFL21" s="29"/>
      <c r="NFM21" s="29"/>
      <c r="NFN21" s="29"/>
      <c r="NFO21" s="29"/>
      <c r="NFP21" s="29"/>
      <c r="NFQ21" s="29"/>
      <c r="NFR21" s="29"/>
      <c r="NFS21" s="29"/>
      <c r="NFT21" s="29"/>
      <c r="NFU21" s="29"/>
      <c r="NFV21" s="29"/>
      <c r="NFW21" s="29"/>
      <c r="NFX21" s="29"/>
      <c r="NFY21" s="29"/>
      <c r="NFZ21" s="29"/>
      <c r="NGA21" s="29"/>
      <c r="NGB21" s="29"/>
      <c r="NGC21" s="29"/>
      <c r="NGD21" s="29"/>
      <c r="NGE21" s="29"/>
      <c r="NGF21" s="29"/>
      <c r="NGG21" s="29"/>
      <c r="NGH21" s="29"/>
      <c r="NGI21" s="29"/>
      <c r="NGJ21" s="29"/>
      <c r="NGK21" s="29"/>
      <c r="NGL21" s="29"/>
      <c r="NGM21" s="29"/>
      <c r="NGN21" s="29"/>
      <c r="NGO21" s="29"/>
      <c r="NGP21" s="29"/>
      <c r="NGQ21" s="29"/>
      <c r="NGR21" s="29"/>
      <c r="NGS21" s="29"/>
      <c r="NGT21" s="29"/>
      <c r="NGU21" s="29"/>
      <c r="NGV21" s="29"/>
      <c r="NGW21" s="29"/>
      <c r="NGX21" s="29"/>
      <c r="NGY21" s="29"/>
      <c r="NGZ21" s="29"/>
      <c r="NHA21" s="29"/>
      <c r="NHB21" s="29"/>
      <c r="NHC21" s="29"/>
      <c r="NHD21" s="29"/>
      <c r="NHE21" s="29"/>
      <c r="NHF21" s="29"/>
      <c r="NHG21" s="29"/>
      <c r="NHH21" s="29"/>
      <c r="NHI21" s="29"/>
      <c r="NHJ21" s="29"/>
      <c r="NHK21" s="29"/>
      <c r="NHL21" s="29"/>
      <c r="NHM21" s="29"/>
      <c r="NHN21" s="29"/>
      <c r="NHO21" s="29"/>
      <c r="NHP21" s="29"/>
      <c r="NHQ21" s="29"/>
      <c r="NHR21" s="29"/>
      <c r="NHS21" s="29"/>
      <c r="NHT21" s="29"/>
      <c r="NHU21" s="29"/>
      <c r="NHV21" s="29"/>
      <c r="NHW21" s="29"/>
      <c r="NHX21" s="29"/>
      <c r="NHY21" s="29"/>
      <c r="NHZ21" s="29"/>
      <c r="NIA21" s="29"/>
      <c r="NIB21" s="29"/>
      <c r="NIC21" s="29"/>
      <c r="NID21" s="29"/>
      <c r="NIE21" s="29"/>
      <c r="NIF21" s="29"/>
      <c r="NIG21" s="29"/>
      <c r="NIH21" s="29"/>
      <c r="NII21" s="29"/>
      <c r="NIJ21" s="29"/>
      <c r="NIK21" s="29"/>
      <c r="NIL21" s="29"/>
      <c r="NIM21" s="29"/>
      <c r="NIN21" s="29"/>
      <c r="NIO21" s="29"/>
      <c r="NIP21" s="29"/>
      <c r="NIQ21" s="29"/>
      <c r="NIR21" s="29"/>
      <c r="NIS21" s="29"/>
      <c r="NIT21" s="29"/>
      <c r="NIU21" s="29"/>
      <c r="NIV21" s="29"/>
      <c r="NIW21" s="29"/>
      <c r="NIX21" s="29"/>
      <c r="NIY21" s="29"/>
      <c r="NIZ21" s="29"/>
      <c r="NJA21" s="29"/>
      <c r="NJB21" s="29"/>
      <c r="NJC21" s="29"/>
      <c r="NJD21" s="29"/>
      <c r="NJE21" s="29"/>
      <c r="NJF21" s="29"/>
      <c r="NJG21" s="29"/>
      <c r="NJH21" s="29"/>
      <c r="NJI21" s="29"/>
      <c r="NJJ21" s="29"/>
      <c r="NJK21" s="29"/>
      <c r="NJL21" s="29"/>
      <c r="NJM21" s="29"/>
      <c r="NJN21" s="29"/>
      <c r="NJO21" s="29"/>
      <c r="NJP21" s="29"/>
      <c r="NJQ21" s="29"/>
      <c r="NJR21" s="29"/>
      <c r="NJS21" s="29"/>
      <c r="NJT21" s="29"/>
      <c r="NJU21" s="29"/>
      <c r="NJV21" s="29"/>
      <c r="NJW21" s="29"/>
      <c r="NJX21" s="29"/>
      <c r="NJY21" s="29"/>
      <c r="NJZ21" s="29"/>
      <c r="NKA21" s="29"/>
      <c r="NKB21" s="29"/>
      <c r="NKC21" s="29"/>
      <c r="NKD21" s="29"/>
      <c r="NKE21" s="29"/>
      <c r="NKF21" s="29"/>
      <c r="NKG21" s="29"/>
      <c r="NKH21" s="29"/>
      <c r="NKI21" s="29"/>
      <c r="NKJ21" s="29"/>
      <c r="NKK21" s="29"/>
      <c r="NKL21" s="29"/>
      <c r="NKM21" s="29"/>
      <c r="NKN21" s="29"/>
      <c r="NKO21" s="29"/>
      <c r="NKP21" s="29"/>
      <c r="NKQ21" s="29"/>
      <c r="NKR21" s="29"/>
      <c r="NKS21" s="29"/>
      <c r="NKT21" s="29"/>
      <c r="NKU21" s="29"/>
      <c r="NKV21" s="29"/>
      <c r="NKW21" s="29"/>
      <c r="NKX21" s="29"/>
      <c r="NKY21" s="29"/>
      <c r="NKZ21" s="29"/>
      <c r="NLA21" s="29"/>
      <c r="NLB21" s="29"/>
      <c r="NLC21" s="29"/>
      <c r="NLD21" s="29"/>
      <c r="NLE21" s="29"/>
      <c r="NLF21" s="29"/>
      <c r="NLG21" s="29"/>
      <c r="NLH21" s="29"/>
      <c r="NLI21" s="29"/>
      <c r="NLJ21" s="29"/>
      <c r="NLK21" s="29"/>
      <c r="NLL21" s="29"/>
      <c r="NLM21" s="29"/>
      <c r="NLN21" s="29"/>
      <c r="NLO21" s="29"/>
      <c r="NLP21" s="29"/>
      <c r="NLQ21" s="29"/>
      <c r="NLR21" s="29"/>
      <c r="NLS21" s="29"/>
      <c r="NLT21" s="29"/>
      <c r="NLU21" s="29"/>
      <c r="NLV21" s="29"/>
      <c r="NLW21" s="29"/>
      <c r="NLX21" s="29"/>
      <c r="NLY21" s="29"/>
      <c r="NLZ21" s="29"/>
      <c r="NMA21" s="29"/>
      <c r="NMB21" s="29"/>
      <c r="NMC21" s="29"/>
      <c r="NMD21" s="29"/>
      <c r="NME21" s="29"/>
      <c r="NMF21" s="29"/>
      <c r="NMG21" s="29"/>
      <c r="NMH21" s="29"/>
      <c r="NMI21" s="29"/>
      <c r="NMJ21" s="29"/>
      <c r="NMK21" s="29"/>
      <c r="NML21" s="29"/>
      <c r="NMM21" s="29"/>
      <c r="NMN21" s="29"/>
      <c r="NMO21" s="29"/>
      <c r="NMP21" s="29"/>
      <c r="NMQ21" s="29"/>
      <c r="NMR21" s="29"/>
      <c r="NMS21" s="29"/>
      <c r="NMT21" s="29"/>
      <c r="NMU21" s="29"/>
      <c r="NMV21" s="29"/>
      <c r="NMW21" s="29"/>
      <c r="NMX21" s="29"/>
      <c r="NMY21" s="29"/>
      <c r="NMZ21" s="29"/>
      <c r="NNA21" s="29"/>
      <c r="NNB21" s="29"/>
      <c r="NNC21" s="29"/>
      <c r="NND21" s="29"/>
      <c r="NNE21" s="29"/>
      <c r="NNF21" s="29"/>
      <c r="NNG21" s="29"/>
      <c r="NNH21" s="29"/>
      <c r="NNI21" s="29"/>
      <c r="NNJ21" s="29"/>
      <c r="NNK21" s="29"/>
      <c r="NNL21" s="29"/>
      <c r="NNM21" s="29"/>
      <c r="NNN21" s="29"/>
      <c r="NNO21" s="29"/>
      <c r="NNP21" s="29"/>
      <c r="NNQ21" s="29"/>
      <c r="NNR21" s="29"/>
      <c r="NNS21" s="29"/>
      <c r="NNT21" s="29"/>
      <c r="NNU21" s="29"/>
      <c r="NNV21" s="29"/>
      <c r="NNW21" s="29"/>
      <c r="NNX21" s="29"/>
      <c r="NNY21" s="29"/>
      <c r="NNZ21" s="29"/>
      <c r="NOA21" s="29"/>
      <c r="NOB21" s="29"/>
      <c r="NOC21" s="29"/>
      <c r="NOD21" s="29"/>
      <c r="NOE21" s="29"/>
      <c r="NOF21" s="29"/>
      <c r="NOG21" s="29"/>
      <c r="NOH21" s="29"/>
      <c r="NOI21" s="29"/>
      <c r="NOJ21" s="29"/>
      <c r="NOK21" s="29"/>
      <c r="NOL21" s="29"/>
      <c r="NOM21" s="29"/>
      <c r="NON21" s="29"/>
      <c r="NOO21" s="29"/>
      <c r="NOP21" s="29"/>
      <c r="NOQ21" s="29"/>
      <c r="NOR21" s="29"/>
      <c r="NOS21" s="29"/>
      <c r="NOT21" s="29"/>
      <c r="NOU21" s="29"/>
      <c r="NOV21" s="29"/>
      <c r="NOW21" s="29"/>
      <c r="NOX21" s="29"/>
      <c r="NOY21" s="29"/>
      <c r="NOZ21" s="29"/>
      <c r="NPA21" s="29"/>
      <c r="NPB21" s="29"/>
      <c r="NPC21" s="29"/>
      <c r="NPD21" s="29"/>
      <c r="NPE21" s="29"/>
      <c r="NPF21" s="29"/>
      <c r="NPG21" s="29"/>
      <c r="NPH21" s="29"/>
      <c r="NPI21" s="29"/>
      <c r="NPJ21" s="29"/>
      <c r="NPK21" s="29"/>
      <c r="NPL21" s="29"/>
      <c r="NPM21" s="29"/>
      <c r="NPN21" s="29"/>
      <c r="NPO21" s="29"/>
      <c r="NPP21" s="29"/>
      <c r="NPQ21" s="29"/>
      <c r="NPR21" s="29"/>
      <c r="NPS21" s="29"/>
      <c r="NPT21" s="29"/>
      <c r="NPU21" s="29"/>
      <c r="NPV21" s="29"/>
      <c r="NPW21" s="29"/>
      <c r="NPX21" s="29"/>
      <c r="NPY21" s="29"/>
      <c r="NPZ21" s="29"/>
      <c r="NQA21" s="29"/>
      <c r="NQB21" s="29"/>
      <c r="NQC21" s="29"/>
      <c r="NQD21" s="29"/>
      <c r="NQE21" s="29"/>
      <c r="NQF21" s="29"/>
      <c r="NQG21" s="29"/>
      <c r="NQH21" s="29"/>
      <c r="NQI21" s="29"/>
      <c r="NQJ21" s="29"/>
      <c r="NQK21" s="29"/>
      <c r="NQL21" s="29"/>
      <c r="NQM21" s="29"/>
      <c r="NQN21" s="29"/>
      <c r="NQO21" s="29"/>
      <c r="NQP21" s="29"/>
      <c r="NQQ21" s="29"/>
      <c r="NQR21" s="29"/>
      <c r="NQS21" s="29"/>
      <c r="NQT21" s="29"/>
      <c r="NQU21" s="29"/>
      <c r="NQV21" s="29"/>
      <c r="NQW21" s="29"/>
      <c r="NQX21" s="29"/>
      <c r="NQY21" s="29"/>
      <c r="NQZ21" s="29"/>
      <c r="NRA21" s="29"/>
      <c r="NRB21" s="29"/>
      <c r="NRC21" s="29"/>
      <c r="NRD21" s="29"/>
      <c r="NRE21" s="29"/>
      <c r="NRF21" s="29"/>
      <c r="NRG21" s="29"/>
      <c r="NRH21" s="29"/>
      <c r="NRI21" s="29"/>
      <c r="NRJ21" s="29"/>
      <c r="NRK21" s="29"/>
      <c r="NRL21" s="29"/>
      <c r="NRM21" s="29"/>
      <c r="NRN21" s="29"/>
      <c r="NRO21" s="29"/>
      <c r="NRP21" s="29"/>
      <c r="NRQ21" s="29"/>
      <c r="NRR21" s="29"/>
      <c r="NRS21" s="29"/>
      <c r="NRT21" s="29"/>
      <c r="NRU21" s="29"/>
      <c r="NRV21" s="29"/>
      <c r="NRW21" s="29"/>
      <c r="NRX21" s="29"/>
      <c r="NRY21" s="29"/>
      <c r="NRZ21" s="29"/>
      <c r="NSA21" s="29"/>
      <c r="NSB21" s="29"/>
      <c r="NSC21" s="29"/>
      <c r="NSD21" s="29"/>
      <c r="NSE21" s="29"/>
      <c r="NSF21" s="29"/>
      <c r="NSG21" s="29"/>
      <c r="NSH21" s="29"/>
      <c r="NSI21" s="29"/>
      <c r="NSJ21" s="29"/>
      <c r="NSK21" s="29"/>
      <c r="NSL21" s="29"/>
      <c r="NSM21" s="29"/>
      <c r="NSN21" s="29"/>
      <c r="NSO21" s="29"/>
      <c r="NSP21" s="29"/>
      <c r="NSQ21" s="29"/>
      <c r="NSR21" s="29"/>
      <c r="NSS21" s="29"/>
      <c r="NST21" s="29"/>
      <c r="NSU21" s="29"/>
      <c r="NSV21" s="29"/>
      <c r="NSW21" s="29"/>
      <c r="NSX21" s="29"/>
      <c r="NSY21" s="29"/>
      <c r="NSZ21" s="29"/>
      <c r="NTA21" s="29"/>
      <c r="NTB21" s="29"/>
      <c r="NTC21" s="29"/>
      <c r="NTD21" s="29"/>
      <c r="NTE21" s="29"/>
      <c r="NTF21" s="29"/>
      <c r="NTG21" s="29"/>
      <c r="NTH21" s="29"/>
      <c r="NTI21" s="29"/>
      <c r="NTJ21" s="29"/>
      <c r="NTK21" s="29"/>
      <c r="NTL21" s="29"/>
      <c r="NTM21" s="29"/>
      <c r="NTN21" s="29"/>
      <c r="NTO21" s="29"/>
      <c r="NTP21" s="29"/>
      <c r="NTQ21" s="29"/>
      <c r="NTR21" s="29"/>
      <c r="NTS21" s="29"/>
      <c r="NTT21" s="29"/>
      <c r="NTU21" s="29"/>
      <c r="NTV21" s="29"/>
      <c r="NTW21" s="29"/>
      <c r="NTX21" s="29"/>
      <c r="NTY21" s="29"/>
      <c r="NTZ21" s="29"/>
      <c r="NUA21" s="29"/>
      <c r="NUB21" s="29"/>
      <c r="NUC21" s="29"/>
      <c r="NUD21" s="29"/>
      <c r="NUE21" s="29"/>
      <c r="NUF21" s="29"/>
      <c r="NUG21" s="29"/>
      <c r="NUH21" s="29"/>
      <c r="NUI21" s="29"/>
      <c r="NUJ21" s="29"/>
      <c r="NUK21" s="29"/>
      <c r="NUL21" s="29"/>
      <c r="NUM21" s="29"/>
      <c r="NUN21" s="29"/>
      <c r="NUO21" s="29"/>
      <c r="NUP21" s="29"/>
      <c r="NUQ21" s="29"/>
      <c r="NUR21" s="29"/>
      <c r="NUS21" s="29"/>
      <c r="NUT21" s="29"/>
      <c r="NUU21" s="29"/>
      <c r="NUV21" s="29"/>
      <c r="NUW21" s="29"/>
      <c r="NUX21" s="29"/>
      <c r="NUY21" s="29"/>
      <c r="NUZ21" s="29"/>
      <c r="NVA21" s="29"/>
      <c r="NVB21" s="29"/>
      <c r="NVC21" s="29"/>
      <c r="NVD21" s="29"/>
      <c r="NVE21" s="29"/>
      <c r="NVF21" s="29"/>
      <c r="NVG21" s="29"/>
      <c r="NVH21" s="29"/>
      <c r="NVI21" s="29"/>
      <c r="NVJ21" s="29"/>
      <c r="NVK21" s="29"/>
      <c r="NVL21" s="29"/>
      <c r="NVM21" s="29"/>
      <c r="NVN21" s="29"/>
      <c r="NVO21" s="29"/>
      <c r="NVP21" s="29"/>
      <c r="NVQ21" s="29"/>
      <c r="NVR21" s="29"/>
      <c r="NVS21" s="29"/>
      <c r="NVT21" s="29"/>
      <c r="NVU21" s="29"/>
      <c r="NVV21" s="29"/>
      <c r="NVW21" s="29"/>
      <c r="NVX21" s="29"/>
      <c r="NVY21" s="29"/>
      <c r="NVZ21" s="29"/>
      <c r="NWA21" s="29"/>
      <c r="NWB21" s="29"/>
      <c r="NWC21" s="29"/>
      <c r="NWD21" s="29"/>
      <c r="NWE21" s="29"/>
      <c r="NWF21" s="29"/>
      <c r="NWG21" s="29"/>
      <c r="NWH21" s="29"/>
      <c r="NWI21" s="29"/>
      <c r="NWJ21" s="29"/>
      <c r="NWK21" s="29"/>
      <c r="NWL21" s="29"/>
      <c r="NWM21" s="29"/>
      <c r="NWN21" s="29"/>
      <c r="NWO21" s="29"/>
      <c r="NWP21" s="29"/>
      <c r="NWQ21" s="29"/>
      <c r="NWR21" s="29"/>
      <c r="NWS21" s="29"/>
      <c r="NWT21" s="29"/>
      <c r="NWU21" s="29"/>
      <c r="NWV21" s="29"/>
      <c r="NWW21" s="29"/>
      <c r="NWX21" s="29"/>
      <c r="NWY21" s="29"/>
      <c r="NWZ21" s="29"/>
      <c r="NXA21" s="29"/>
      <c r="NXB21" s="29"/>
      <c r="NXC21" s="29"/>
      <c r="NXD21" s="29"/>
      <c r="NXE21" s="29"/>
      <c r="NXF21" s="29"/>
      <c r="NXG21" s="29"/>
      <c r="NXH21" s="29"/>
      <c r="NXI21" s="29"/>
      <c r="NXJ21" s="29"/>
      <c r="NXK21" s="29"/>
      <c r="NXL21" s="29"/>
      <c r="NXM21" s="29"/>
      <c r="NXN21" s="29"/>
      <c r="NXO21" s="29"/>
      <c r="NXP21" s="29"/>
      <c r="NXQ21" s="29"/>
      <c r="NXR21" s="29"/>
      <c r="NXS21" s="29"/>
      <c r="NXT21" s="29"/>
      <c r="NXU21" s="29"/>
      <c r="NXV21" s="29"/>
      <c r="NXW21" s="29"/>
      <c r="NXX21" s="29"/>
      <c r="NXY21" s="29"/>
      <c r="NXZ21" s="29"/>
      <c r="NYA21" s="29"/>
      <c r="NYB21" s="29"/>
      <c r="NYC21" s="29"/>
      <c r="NYD21" s="29"/>
      <c r="NYE21" s="29"/>
      <c r="NYF21" s="29"/>
      <c r="NYG21" s="29"/>
      <c r="NYH21" s="29"/>
      <c r="NYI21" s="29"/>
      <c r="NYJ21" s="29"/>
      <c r="NYK21" s="29"/>
      <c r="NYL21" s="29"/>
      <c r="NYM21" s="29"/>
      <c r="NYN21" s="29"/>
      <c r="NYO21" s="29"/>
      <c r="NYP21" s="29"/>
      <c r="NYQ21" s="29"/>
      <c r="NYR21" s="29"/>
      <c r="NYS21" s="29"/>
      <c r="NYT21" s="29"/>
      <c r="NYU21" s="29"/>
      <c r="NYV21" s="29"/>
      <c r="NYW21" s="29"/>
      <c r="NYX21" s="29"/>
      <c r="NYY21" s="29"/>
      <c r="NYZ21" s="29"/>
      <c r="NZA21" s="29"/>
      <c r="NZB21" s="29"/>
      <c r="NZC21" s="29"/>
      <c r="NZD21" s="29"/>
      <c r="NZE21" s="29"/>
      <c r="NZF21" s="29"/>
      <c r="NZG21" s="29"/>
      <c r="NZH21" s="29"/>
      <c r="NZI21" s="29"/>
      <c r="NZJ21" s="29"/>
      <c r="NZK21" s="29"/>
      <c r="NZL21" s="29"/>
      <c r="NZM21" s="29"/>
      <c r="NZN21" s="29"/>
      <c r="NZO21" s="29"/>
      <c r="NZP21" s="29"/>
      <c r="NZQ21" s="29"/>
      <c r="NZR21" s="29"/>
      <c r="NZS21" s="29"/>
      <c r="NZT21" s="29"/>
      <c r="NZU21" s="29"/>
      <c r="NZV21" s="29"/>
      <c r="NZW21" s="29"/>
      <c r="NZX21" s="29"/>
      <c r="NZY21" s="29"/>
      <c r="NZZ21" s="29"/>
      <c r="OAA21" s="29"/>
      <c r="OAB21" s="29"/>
      <c r="OAC21" s="29"/>
      <c r="OAD21" s="29"/>
      <c r="OAE21" s="29"/>
      <c r="OAF21" s="29"/>
      <c r="OAG21" s="29"/>
      <c r="OAH21" s="29"/>
      <c r="OAI21" s="29"/>
      <c r="OAJ21" s="29"/>
      <c r="OAK21" s="29"/>
      <c r="OAL21" s="29"/>
      <c r="OAM21" s="29"/>
      <c r="OAN21" s="29"/>
      <c r="OAO21" s="29"/>
      <c r="OAP21" s="29"/>
      <c r="OAQ21" s="29"/>
      <c r="OAR21" s="29"/>
      <c r="OAS21" s="29"/>
      <c r="OAT21" s="29"/>
      <c r="OAU21" s="29"/>
      <c r="OAV21" s="29"/>
      <c r="OAW21" s="29"/>
      <c r="OAX21" s="29"/>
      <c r="OAY21" s="29"/>
      <c r="OAZ21" s="29"/>
      <c r="OBA21" s="29"/>
      <c r="OBB21" s="29"/>
      <c r="OBC21" s="29"/>
      <c r="OBD21" s="29"/>
      <c r="OBE21" s="29"/>
      <c r="OBF21" s="29"/>
      <c r="OBG21" s="29"/>
      <c r="OBH21" s="29"/>
      <c r="OBI21" s="29"/>
      <c r="OBJ21" s="29"/>
      <c r="OBK21" s="29"/>
      <c r="OBL21" s="29"/>
      <c r="OBM21" s="29"/>
      <c r="OBN21" s="29"/>
      <c r="OBO21" s="29"/>
      <c r="OBP21" s="29"/>
      <c r="OBQ21" s="29"/>
      <c r="OBR21" s="29"/>
      <c r="OBS21" s="29"/>
      <c r="OBT21" s="29"/>
      <c r="OBU21" s="29"/>
      <c r="OBV21" s="29"/>
      <c r="OBW21" s="29"/>
      <c r="OBX21" s="29"/>
      <c r="OBY21" s="29"/>
      <c r="OBZ21" s="29"/>
      <c r="OCA21" s="29"/>
      <c r="OCB21" s="29"/>
      <c r="OCC21" s="29"/>
      <c r="OCD21" s="29"/>
      <c r="OCE21" s="29"/>
      <c r="OCF21" s="29"/>
      <c r="OCG21" s="29"/>
      <c r="OCH21" s="29"/>
      <c r="OCI21" s="29"/>
      <c r="OCJ21" s="29"/>
      <c r="OCK21" s="29"/>
      <c r="OCL21" s="29"/>
      <c r="OCM21" s="29"/>
      <c r="OCN21" s="29"/>
      <c r="OCO21" s="29"/>
      <c r="OCP21" s="29"/>
      <c r="OCQ21" s="29"/>
      <c r="OCR21" s="29"/>
      <c r="OCS21" s="29"/>
      <c r="OCT21" s="29"/>
      <c r="OCU21" s="29"/>
      <c r="OCV21" s="29"/>
      <c r="OCW21" s="29"/>
      <c r="OCX21" s="29"/>
      <c r="OCY21" s="29"/>
      <c r="OCZ21" s="29"/>
      <c r="ODA21" s="29"/>
      <c r="ODB21" s="29"/>
      <c r="ODC21" s="29"/>
      <c r="ODD21" s="29"/>
      <c r="ODE21" s="29"/>
      <c r="ODF21" s="29"/>
      <c r="ODG21" s="29"/>
      <c r="ODH21" s="29"/>
      <c r="ODI21" s="29"/>
      <c r="ODJ21" s="29"/>
      <c r="ODK21" s="29"/>
      <c r="ODL21" s="29"/>
      <c r="ODM21" s="29"/>
      <c r="ODN21" s="29"/>
      <c r="ODO21" s="29"/>
      <c r="ODP21" s="29"/>
      <c r="ODQ21" s="29"/>
      <c r="ODR21" s="29"/>
      <c r="ODS21" s="29"/>
      <c r="ODT21" s="29"/>
      <c r="ODU21" s="29"/>
      <c r="ODV21" s="29"/>
      <c r="ODW21" s="29"/>
      <c r="ODX21" s="29"/>
      <c r="ODY21" s="29"/>
      <c r="ODZ21" s="29"/>
      <c r="OEA21" s="29"/>
      <c r="OEB21" s="29"/>
      <c r="OEC21" s="29"/>
      <c r="OED21" s="29"/>
      <c r="OEE21" s="29"/>
      <c r="OEF21" s="29"/>
      <c r="OEG21" s="29"/>
      <c r="OEH21" s="29"/>
      <c r="OEI21" s="29"/>
      <c r="OEJ21" s="29"/>
      <c r="OEK21" s="29"/>
      <c r="OEL21" s="29"/>
      <c r="OEM21" s="29"/>
      <c r="OEN21" s="29"/>
      <c r="OEO21" s="29"/>
      <c r="OEP21" s="29"/>
      <c r="OEQ21" s="29"/>
      <c r="OER21" s="29"/>
      <c r="OES21" s="29"/>
      <c r="OET21" s="29"/>
      <c r="OEU21" s="29"/>
      <c r="OEV21" s="29"/>
      <c r="OEW21" s="29"/>
      <c r="OEX21" s="29"/>
      <c r="OEY21" s="29"/>
      <c r="OEZ21" s="29"/>
      <c r="OFA21" s="29"/>
      <c r="OFB21" s="29"/>
      <c r="OFC21" s="29"/>
      <c r="OFD21" s="29"/>
      <c r="OFE21" s="29"/>
      <c r="OFF21" s="29"/>
      <c r="OFG21" s="29"/>
      <c r="OFH21" s="29"/>
      <c r="OFI21" s="29"/>
      <c r="OFJ21" s="29"/>
      <c r="OFK21" s="29"/>
      <c r="OFL21" s="29"/>
      <c r="OFM21" s="29"/>
      <c r="OFN21" s="29"/>
      <c r="OFO21" s="29"/>
      <c r="OFP21" s="29"/>
      <c r="OFQ21" s="29"/>
      <c r="OFR21" s="29"/>
      <c r="OFS21" s="29"/>
      <c r="OFT21" s="29"/>
      <c r="OFU21" s="29"/>
      <c r="OFV21" s="29"/>
      <c r="OFW21" s="29"/>
      <c r="OFX21" s="29"/>
      <c r="OFY21" s="29"/>
      <c r="OFZ21" s="29"/>
      <c r="OGA21" s="29"/>
      <c r="OGB21" s="29"/>
      <c r="OGC21" s="29"/>
      <c r="OGD21" s="29"/>
      <c r="OGE21" s="29"/>
      <c r="OGF21" s="29"/>
      <c r="OGG21" s="29"/>
      <c r="OGH21" s="29"/>
      <c r="OGI21" s="29"/>
      <c r="OGJ21" s="29"/>
      <c r="OGK21" s="29"/>
      <c r="OGL21" s="29"/>
      <c r="OGM21" s="29"/>
      <c r="OGN21" s="29"/>
      <c r="OGO21" s="29"/>
      <c r="OGP21" s="29"/>
      <c r="OGQ21" s="29"/>
      <c r="OGR21" s="29"/>
      <c r="OGS21" s="29"/>
      <c r="OGT21" s="29"/>
      <c r="OGU21" s="29"/>
      <c r="OGV21" s="29"/>
      <c r="OGW21" s="29"/>
      <c r="OGX21" s="29"/>
      <c r="OGY21" s="29"/>
      <c r="OGZ21" s="29"/>
      <c r="OHA21" s="29"/>
      <c r="OHB21" s="29"/>
      <c r="OHC21" s="29"/>
      <c r="OHD21" s="29"/>
      <c r="OHE21" s="29"/>
      <c r="OHF21" s="29"/>
      <c r="OHG21" s="29"/>
      <c r="OHH21" s="29"/>
      <c r="OHI21" s="29"/>
      <c r="OHJ21" s="29"/>
      <c r="OHK21" s="29"/>
      <c r="OHL21" s="29"/>
      <c r="OHM21" s="29"/>
      <c r="OHN21" s="29"/>
      <c r="OHO21" s="29"/>
      <c r="OHP21" s="29"/>
      <c r="OHQ21" s="29"/>
      <c r="OHR21" s="29"/>
      <c r="OHS21" s="29"/>
      <c r="OHT21" s="29"/>
      <c r="OHU21" s="29"/>
      <c r="OHV21" s="29"/>
      <c r="OHW21" s="29"/>
      <c r="OHX21" s="29"/>
      <c r="OHY21" s="29"/>
      <c r="OHZ21" s="29"/>
      <c r="OIA21" s="29"/>
      <c r="OIB21" s="29"/>
      <c r="OIC21" s="29"/>
      <c r="OID21" s="29"/>
      <c r="OIE21" s="29"/>
      <c r="OIF21" s="29"/>
      <c r="OIG21" s="29"/>
      <c r="OIH21" s="29"/>
      <c r="OII21" s="29"/>
      <c r="OIJ21" s="29"/>
      <c r="OIK21" s="29"/>
      <c r="OIL21" s="29"/>
      <c r="OIM21" s="29"/>
      <c r="OIN21" s="29"/>
      <c r="OIO21" s="29"/>
      <c r="OIP21" s="29"/>
      <c r="OIQ21" s="29"/>
      <c r="OIR21" s="29"/>
      <c r="OIS21" s="29"/>
      <c r="OIT21" s="29"/>
      <c r="OIU21" s="29"/>
      <c r="OIV21" s="29"/>
      <c r="OIW21" s="29"/>
      <c r="OIX21" s="29"/>
      <c r="OIY21" s="29"/>
      <c r="OIZ21" s="29"/>
      <c r="OJA21" s="29"/>
      <c r="OJB21" s="29"/>
      <c r="OJC21" s="29"/>
      <c r="OJD21" s="29"/>
      <c r="OJE21" s="29"/>
      <c r="OJF21" s="29"/>
      <c r="OJG21" s="29"/>
      <c r="OJH21" s="29"/>
      <c r="OJI21" s="29"/>
      <c r="OJJ21" s="29"/>
      <c r="OJK21" s="29"/>
      <c r="OJL21" s="29"/>
      <c r="OJM21" s="29"/>
      <c r="OJN21" s="29"/>
      <c r="OJO21" s="29"/>
      <c r="OJP21" s="29"/>
      <c r="OJQ21" s="29"/>
      <c r="OJR21" s="29"/>
      <c r="OJS21" s="29"/>
      <c r="OJT21" s="29"/>
      <c r="OJU21" s="29"/>
      <c r="OJV21" s="29"/>
      <c r="OJW21" s="29"/>
      <c r="OJX21" s="29"/>
      <c r="OJY21" s="29"/>
      <c r="OJZ21" s="29"/>
      <c r="OKA21" s="29"/>
      <c r="OKB21" s="29"/>
      <c r="OKC21" s="29"/>
      <c r="OKD21" s="29"/>
      <c r="OKE21" s="29"/>
      <c r="OKF21" s="29"/>
      <c r="OKG21" s="29"/>
      <c r="OKH21" s="29"/>
      <c r="OKI21" s="29"/>
      <c r="OKJ21" s="29"/>
      <c r="OKK21" s="29"/>
      <c r="OKL21" s="29"/>
      <c r="OKM21" s="29"/>
      <c r="OKN21" s="29"/>
      <c r="OKO21" s="29"/>
      <c r="OKP21" s="29"/>
      <c r="OKQ21" s="29"/>
      <c r="OKR21" s="29"/>
      <c r="OKS21" s="29"/>
      <c r="OKT21" s="29"/>
      <c r="OKU21" s="29"/>
      <c r="OKV21" s="29"/>
      <c r="OKW21" s="29"/>
      <c r="OKX21" s="29"/>
      <c r="OKY21" s="29"/>
      <c r="OKZ21" s="29"/>
      <c r="OLA21" s="29"/>
      <c r="OLB21" s="29"/>
      <c r="OLC21" s="29"/>
      <c r="OLD21" s="29"/>
      <c r="OLE21" s="29"/>
      <c r="OLF21" s="29"/>
      <c r="OLG21" s="29"/>
      <c r="OLH21" s="29"/>
      <c r="OLI21" s="29"/>
      <c r="OLJ21" s="29"/>
      <c r="OLK21" s="29"/>
      <c r="OLL21" s="29"/>
      <c r="OLM21" s="29"/>
      <c r="OLN21" s="29"/>
      <c r="OLO21" s="29"/>
      <c r="OLP21" s="29"/>
      <c r="OLQ21" s="29"/>
      <c r="OLR21" s="29"/>
      <c r="OLS21" s="29"/>
      <c r="OLT21" s="29"/>
      <c r="OLU21" s="29"/>
      <c r="OLV21" s="29"/>
      <c r="OLW21" s="29"/>
      <c r="OLX21" s="29"/>
      <c r="OLY21" s="29"/>
      <c r="OLZ21" s="29"/>
      <c r="OMA21" s="29"/>
      <c r="OMB21" s="29"/>
      <c r="OMC21" s="29"/>
      <c r="OMD21" s="29"/>
      <c r="OME21" s="29"/>
      <c r="OMF21" s="29"/>
      <c r="OMG21" s="29"/>
      <c r="OMH21" s="29"/>
      <c r="OMI21" s="29"/>
      <c r="OMJ21" s="29"/>
      <c r="OMK21" s="29"/>
      <c r="OML21" s="29"/>
      <c r="OMM21" s="29"/>
      <c r="OMN21" s="29"/>
      <c r="OMO21" s="29"/>
      <c r="OMP21" s="29"/>
      <c r="OMQ21" s="29"/>
      <c r="OMR21" s="29"/>
      <c r="OMS21" s="29"/>
      <c r="OMT21" s="29"/>
      <c r="OMU21" s="29"/>
      <c r="OMV21" s="29"/>
      <c r="OMW21" s="29"/>
      <c r="OMX21" s="29"/>
      <c r="OMY21" s="29"/>
      <c r="OMZ21" s="29"/>
      <c r="ONA21" s="29"/>
      <c r="ONB21" s="29"/>
      <c r="ONC21" s="29"/>
      <c r="OND21" s="29"/>
      <c r="ONE21" s="29"/>
      <c r="ONF21" s="29"/>
      <c r="ONG21" s="29"/>
      <c r="ONH21" s="29"/>
      <c r="ONI21" s="29"/>
      <c r="ONJ21" s="29"/>
      <c r="ONK21" s="29"/>
      <c r="ONL21" s="29"/>
      <c r="ONM21" s="29"/>
      <c r="ONN21" s="29"/>
      <c r="ONO21" s="29"/>
      <c r="ONP21" s="29"/>
      <c r="ONQ21" s="29"/>
      <c r="ONR21" s="29"/>
      <c r="ONS21" s="29"/>
      <c r="ONT21" s="29"/>
      <c r="ONU21" s="29"/>
      <c r="ONV21" s="29"/>
      <c r="ONW21" s="29"/>
      <c r="ONX21" s="29"/>
      <c r="ONY21" s="29"/>
      <c r="ONZ21" s="29"/>
      <c r="OOA21" s="29"/>
      <c r="OOB21" s="29"/>
      <c r="OOC21" s="29"/>
      <c r="OOD21" s="29"/>
      <c r="OOE21" s="29"/>
      <c r="OOF21" s="29"/>
      <c r="OOG21" s="29"/>
      <c r="OOH21" s="29"/>
      <c r="OOI21" s="29"/>
      <c r="OOJ21" s="29"/>
      <c r="OOK21" s="29"/>
      <c r="OOL21" s="29"/>
      <c r="OOM21" s="29"/>
      <c r="OON21" s="29"/>
      <c r="OOO21" s="29"/>
      <c r="OOP21" s="29"/>
      <c r="OOQ21" s="29"/>
      <c r="OOR21" s="29"/>
      <c r="OOS21" s="29"/>
      <c r="OOT21" s="29"/>
      <c r="OOU21" s="29"/>
      <c r="OOV21" s="29"/>
      <c r="OOW21" s="29"/>
      <c r="OOX21" s="29"/>
      <c r="OOY21" s="29"/>
      <c r="OOZ21" s="29"/>
      <c r="OPA21" s="29"/>
      <c r="OPB21" s="29"/>
      <c r="OPC21" s="29"/>
      <c r="OPD21" s="29"/>
      <c r="OPE21" s="29"/>
      <c r="OPF21" s="29"/>
      <c r="OPG21" s="29"/>
      <c r="OPH21" s="29"/>
      <c r="OPI21" s="29"/>
      <c r="OPJ21" s="29"/>
      <c r="OPK21" s="29"/>
      <c r="OPL21" s="29"/>
      <c r="OPM21" s="29"/>
      <c r="OPN21" s="29"/>
      <c r="OPO21" s="29"/>
      <c r="OPP21" s="29"/>
      <c r="OPQ21" s="29"/>
      <c r="OPR21" s="29"/>
      <c r="OPS21" s="29"/>
      <c r="OPT21" s="29"/>
      <c r="OPU21" s="29"/>
      <c r="OPV21" s="29"/>
      <c r="OPW21" s="29"/>
      <c r="OPX21" s="29"/>
      <c r="OPY21" s="29"/>
      <c r="OPZ21" s="29"/>
      <c r="OQA21" s="29"/>
      <c r="OQB21" s="29"/>
      <c r="OQC21" s="29"/>
      <c r="OQD21" s="29"/>
      <c r="OQE21" s="29"/>
      <c r="OQF21" s="29"/>
      <c r="OQG21" s="29"/>
      <c r="OQH21" s="29"/>
      <c r="OQI21" s="29"/>
      <c r="OQJ21" s="29"/>
      <c r="OQK21" s="29"/>
      <c r="OQL21" s="29"/>
      <c r="OQM21" s="29"/>
      <c r="OQN21" s="29"/>
      <c r="OQO21" s="29"/>
      <c r="OQP21" s="29"/>
      <c r="OQQ21" s="29"/>
      <c r="OQR21" s="29"/>
      <c r="OQS21" s="29"/>
      <c r="OQT21" s="29"/>
      <c r="OQU21" s="29"/>
      <c r="OQV21" s="29"/>
      <c r="OQW21" s="29"/>
      <c r="OQX21" s="29"/>
      <c r="OQY21" s="29"/>
      <c r="OQZ21" s="29"/>
      <c r="ORA21" s="29"/>
      <c r="ORB21" s="29"/>
      <c r="ORC21" s="29"/>
      <c r="ORD21" s="29"/>
      <c r="ORE21" s="29"/>
      <c r="ORF21" s="29"/>
      <c r="ORG21" s="29"/>
      <c r="ORH21" s="29"/>
      <c r="ORI21" s="29"/>
      <c r="ORJ21" s="29"/>
      <c r="ORK21" s="29"/>
      <c r="ORL21" s="29"/>
      <c r="ORM21" s="29"/>
      <c r="ORN21" s="29"/>
      <c r="ORO21" s="29"/>
      <c r="ORP21" s="29"/>
      <c r="ORQ21" s="29"/>
      <c r="ORR21" s="29"/>
      <c r="ORS21" s="29"/>
      <c r="ORT21" s="29"/>
      <c r="ORU21" s="29"/>
      <c r="ORV21" s="29"/>
      <c r="ORW21" s="29"/>
      <c r="ORX21" s="29"/>
      <c r="ORY21" s="29"/>
      <c r="ORZ21" s="29"/>
      <c r="OSA21" s="29"/>
      <c r="OSB21" s="29"/>
      <c r="OSC21" s="29"/>
      <c r="OSD21" s="29"/>
      <c r="OSE21" s="29"/>
      <c r="OSF21" s="29"/>
      <c r="OSG21" s="29"/>
      <c r="OSH21" s="29"/>
      <c r="OSI21" s="29"/>
      <c r="OSJ21" s="29"/>
      <c r="OSK21" s="29"/>
      <c r="OSL21" s="29"/>
      <c r="OSM21" s="29"/>
      <c r="OSN21" s="29"/>
      <c r="OSO21" s="29"/>
      <c r="OSP21" s="29"/>
      <c r="OSQ21" s="29"/>
      <c r="OSR21" s="29"/>
      <c r="OSS21" s="29"/>
      <c r="OST21" s="29"/>
      <c r="OSU21" s="29"/>
      <c r="OSV21" s="29"/>
      <c r="OSW21" s="29"/>
      <c r="OSX21" s="29"/>
      <c r="OSY21" s="29"/>
      <c r="OSZ21" s="29"/>
      <c r="OTA21" s="29"/>
      <c r="OTB21" s="29"/>
      <c r="OTC21" s="29"/>
      <c r="OTD21" s="29"/>
      <c r="OTE21" s="29"/>
      <c r="OTF21" s="29"/>
      <c r="OTG21" s="29"/>
      <c r="OTH21" s="29"/>
      <c r="OTI21" s="29"/>
      <c r="OTJ21" s="29"/>
      <c r="OTK21" s="29"/>
      <c r="OTL21" s="29"/>
      <c r="OTM21" s="29"/>
      <c r="OTN21" s="29"/>
      <c r="OTO21" s="29"/>
      <c r="OTP21" s="29"/>
      <c r="OTQ21" s="29"/>
      <c r="OTR21" s="29"/>
      <c r="OTS21" s="29"/>
      <c r="OTT21" s="29"/>
      <c r="OTU21" s="29"/>
      <c r="OTV21" s="29"/>
      <c r="OTW21" s="29"/>
      <c r="OTX21" s="29"/>
      <c r="OTY21" s="29"/>
      <c r="OTZ21" s="29"/>
      <c r="OUA21" s="29"/>
      <c r="OUB21" s="29"/>
      <c r="OUC21" s="29"/>
      <c r="OUD21" s="29"/>
      <c r="OUE21" s="29"/>
      <c r="OUF21" s="29"/>
      <c r="OUG21" s="29"/>
      <c r="OUH21" s="29"/>
      <c r="OUI21" s="29"/>
      <c r="OUJ21" s="29"/>
      <c r="OUK21" s="29"/>
      <c r="OUL21" s="29"/>
      <c r="OUM21" s="29"/>
      <c r="OUN21" s="29"/>
      <c r="OUO21" s="29"/>
      <c r="OUP21" s="29"/>
      <c r="OUQ21" s="29"/>
      <c r="OUR21" s="29"/>
      <c r="OUS21" s="29"/>
      <c r="OUT21" s="29"/>
      <c r="OUU21" s="29"/>
      <c r="OUV21" s="29"/>
      <c r="OUW21" s="29"/>
      <c r="OUX21" s="29"/>
      <c r="OUY21" s="29"/>
      <c r="OUZ21" s="29"/>
      <c r="OVA21" s="29"/>
      <c r="OVB21" s="29"/>
      <c r="OVC21" s="29"/>
      <c r="OVD21" s="29"/>
      <c r="OVE21" s="29"/>
      <c r="OVF21" s="29"/>
      <c r="OVG21" s="29"/>
      <c r="OVH21" s="29"/>
      <c r="OVI21" s="29"/>
      <c r="OVJ21" s="29"/>
      <c r="OVK21" s="29"/>
      <c r="OVL21" s="29"/>
      <c r="OVM21" s="29"/>
      <c r="OVN21" s="29"/>
      <c r="OVO21" s="29"/>
      <c r="OVP21" s="29"/>
      <c r="OVQ21" s="29"/>
      <c r="OVR21" s="29"/>
      <c r="OVS21" s="29"/>
      <c r="OVT21" s="29"/>
      <c r="OVU21" s="29"/>
      <c r="OVV21" s="29"/>
      <c r="OVW21" s="29"/>
      <c r="OVX21" s="29"/>
      <c r="OVY21" s="29"/>
      <c r="OVZ21" s="29"/>
      <c r="OWA21" s="29"/>
      <c r="OWB21" s="29"/>
      <c r="OWC21" s="29"/>
      <c r="OWD21" s="29"/>
      <c r="OWE21" s="29"/>
      <c r="OWF21" s="29"/>
      <c r="OWG21" s="29"/>
      <c r="OWH21" s="29"/>
      <c r="OWI21" s="29"/>
      <c r="OWJ21" s="29"/>
      <c r="OWK21" s="29"/>
      <c r="OWL21" s="29"/>
      <c r="OWM21" s="29"/>
      <c r="OWN21" s="29"/>
      <c r="OWO21" s="29"/>
      <c r="OWP21" s="29"/>
      <c r="OWQ21" s="29"/>
      <c r="OWR21" s="29"/>
      <c r="OWS21" s="29"/>
      <c r="OWT21" s="29"/>
      <c r="OWU21" s="29"/>
      <c r="OWV21" s="29"/>
      <c r="OWW21" s="29"/>
      <c r="OWX21" s="29"/>
      <c r="OWY21" s="29"/>
      <c r="OWZ21" s="29"/>
      <c r="OXA21" s="29"/>
      <c r="OXB21" s="29"/>
      <c r="OXC21" s="29"/>
      <c r="OXD21" s="29"/>
      <c r="OXE21" s="29"/>
      <c r="OXF21" s="29"/>
      <c r="OXG21" s="29"/>
      <c r="OXH21" s="29"/>
      <c r="OXI21" s="29"/>
      <c r="OXJ21" s="29"/>
      <c r="OXK21" s="29"/>
      <c r="OXL21" s="29"/>
      <c r="OXM21" s="29"/>
      <c r="OXN21" s="29"/>
      <c r="OXO21" s="29"/>
      <c r="OXP21" s="29"/>
      <c r="OXQ21" s="29"/>
      <c r="OXR21" s="29"/>
      <c r="OXS21" s="29"/>
      <c r="OXT21" s="29"/>
      <c r="OXU21" s="29"/>
      <c r="OXV21" s="29"/>
      <c r="OXW21" s="29"/>
      <c r="OXX21" s="29"/>
      <c r="OXY21" s="29"/>
      <c r="OXZ21" s="29"/>
      <c r="OYA21" s="29"/>
      <c r="OYB21" s="29"/>
      <c r="OYC21" s="29"/>
      <c r="OYD21" s="29"/>
      <c r="OYE21" s="29"/>
      <c r="OYF21" s="29"/>
      <c r="OYG21" s="29"/>
      <c r="OYH21" s="29"/>
      <c r="OYI21" s="29"/>
      <c r="OYJ21" s="29"/>
      <c r="OYK21" s="29"/>
      <c r="OYL21" s="29"/>
      <c r="OYM21" s="29"/>
      <c r="OYN21" s="29"/>
      <c r="OYO21" s="29"/>
      <c r="OYP21" s="29"/>
      <c r="OYQ21" s="29"/>
      <c r="OYR21" s="29"/>
      <c r="OYS21" s="29"/>
      <c r="OYT21" s="29"/>
      <c r="OYU21" s="29"/>
      <c r="OYV21" s="29"/>
      <c r="OYW21" s="29"/>
      <c r="OYX21" s="29"/>
      <c r="OYY21" s="29"/>
      <c r="OYZ21" s="29"/>
      <c r="OZA21" s="29"/>
      <c r="OZB21" s="29"/>
      <c r="OZC21" s="29"/>
      <c r="OZD21" s="29"/>
      <c r="OZE21" s="29"/>
      <c r="OZF21" s="29"/>
      <c r="OZG21" s="29"/>
      <c r="OZH21" s="29"/>
      <c r="OZI21" s="29"/>
      <c r="OZJ21" s="29"/>
      <c r="OZK21" s="29"/>
      <c r="OZL21" s="29"/>
      <c r="OZM21" s="29"/>
      <c r="OZN21" s="29"/>
      <c r="OZO21" s="29"/>
      <c r="OZP21" s="29"/>
      <c r="OZQ21" s="29"/>
      <c r="OZR21" s="29"/>
      <c r="OZS21" s="29"/>
      <c r="OZT21" s="29"/>
      <c r="OZU21" s="29"/>
      <c r="OZV21" s="29"/>
      <c r="OZW21" s="29"/>
      <c r="OZX21" s="29"/>
      <c r="OZY21" s="29"/>
      <c r="OZZ21" s="29"/>
      <c r="PAA21" s="29"/>
      <c r="PAB21" s="29"/>
      <c r="PAC21" s="29"/>
      <c r="PAD21" s="29"/>
      <c r="PAE21" s="29"/>
      <c r="PAF21" s="29"/>
      <c r="PAG21" s="29"/>
      <c r="PAH21" s="29"/>
      <c r="PAI21" s="29"/>
      <c r="PAJ21" s="29"/>
      <c r="PAK21" s="29"/>
      <c r="PAL21" s="29"/>
      <c r="PAM21" s="29"/>
      <c r="PAN21" s="29"/>
      <c r="PAO21" s="29"/>
      <c r="PAP21" s="29"/>
      <c r="PAQ21" s="29"/>
      <c r="PAR21" s="29"/>
      <c r="PAS21" s="29"/>
      <c r="PAT21" s="29"/>
      <c r="PAU21" s="29"/>
      <c r="PAV21" s="29"/>
      <c r="PAW21" s="29"/>
      <c r="PAX21" s="29"/>
      <c r="PAY21" s="29"/>
      <c r="PAZ21" s="29"/>
      <c r="PBA21" s="29"/>
      <c r="PBB21" s="29"/>
      <c r="PBC21" s="29"/>
      <c r="PBD21" s="29"/>
      <c r="PBE21" s="29"/>
      <c r="PBF21" s="29"/>
      <c r="PBG21" s="29"/>
      <c r="PBH21" s="29"/>
      <c r="PBI21" s="29"/>
      <c r="PBJ21" s="29"/>
      <c r="PBK21" s="29"/>
      <c r="PBL21" s="29"/>
      <c r="PBM21" s="29"/>
      <c r="PBN21" s="29"/>
      <c r="PBO21" s="29"/>
      <c r="PBP21" s="29"/>
      <c r="PBQ21" s="29"/>
      <c r="PBR21" s="29"/>
      <c r="PBS21" s="29"/>
      <c r="PBT21" s="29"/>
      <c r="PBU21" s="29"/>
      <c r="PBV21" s="29"/>
      <c r="PBW21" s="29"/>
      <c r="PBX21" s="29"/>
      <c r="PBY21" s="29"/>
      <c r="PBZ21" s="29"/>
      <c r="PCA21" s="29"/>
      <c r="PCB21" s="29"/>
      <c r="PCC21" s="29"/>
      <c r="PCD21" s="29"/>
      <c r="PCE21" s="29"/>
      <c r="PCF21" s="29"/>
      <c r="PCG21" s="29"/>
      <c r="PCH21" s="29"/>
      <c r="PCI21" s="29"/>
      <c r="PCJ21" s="29"/>
      <c r="PCK21" s="29"/>
      <c r="PCL21" s="29"/>
      <c r="PCM21" s="29"/>
      <c r="PCN21" s="29"/>
      <c r="PCO21" s="29"/>
      <c r="PCP21" s="29"/>
      <c r="PCQ21" s="29"/>
      <c r="PCR21" s="29"/>
      <c r="PCS21" s="29"/>
      <c r="PCT21" s="29"/>
      <c r="PCU21" s="29"/>
      <c r="PCV21" s="29"/>
      <c r="PCW21" s="29"/>
      <c r="PCX21" s="29"/>
      <c r="PCY21" s="29"/>
      <c r="PCZ21" s="29"/>
      <c r="PDA21" s="29"/>
      <c r="PDB21" s="29"/>
      <c r="PDC21" s="29"/>
      <c r="PDD21" s="29"/>
      <c r="PDE21" s="29"/>
      <c r="PDF21" s="29"/>
      <c r="PDG21" s="29"/>
      <c r="PDH21" s="29"/>
      <c r="PDI21" s="29"/>
      <c r="PDJ21" s="29"/>
      <c r="PDK21" s="29"/>
      <c r="PDL21" s="29"/>
      <c r="PDM21" s="29"/>
      <c r="PDN21" s="29"/>
      <c r="PDO21" s="29"/>
      <c r="PDP21" s="29"/>
      <c r="PDQ21" s="29"/>
      <c r="PDR21" s="29"/>
      <c r="PDS21" s="29"/>
      <c r="PDT21" s="29"/>
      <c r="PDU21" s="29"/>
      <c r="PDV21" s="29"/>
      <c r="PDW21" s="29"/>
      <c r="PDX21" s="29"/>
      <c r="PDY21" s="29"/>
      <c r="PDZ21" s="29"/>
      <c r="PEA21" s="29"/>
      <c r="PEB21" s="29"/>
      <c r="PEC21" s="29"/>
      <c r="PED21" s="29"/>
      <c r="PEE21" s="29"/>
      <c r="PEF21" s="29"/>
      <c r="PEG21" s="29"/>
      <c r="PEH21" s="29"/>
      <c r="PEI21" s="29"/>
      <c r="PEJ21" s="29"/>
      <c r="PEK21" s="29"/>
      <c r="PEL21" s="29"/>
      <c r="PEM21" s="29"/>
      <c r="PEN21" s="29"/>
      <c r="PEO21" s="29"/>
      <c r="PEP21" s="29"/>
      <c r="PEQ21" s="29"/>
      <c r="PER21" s="29"/>
      <c r="PES21" s="29"/>
      <c r="PET21" s="29"/>
      <c r="PEU21" s="29"/>
      <c r="PEV21" s="29"/>
      <c r="PEW21" s="29"/>
      <c r="PEX21" s="29"/>
      <c r="PEY21" s="29"/>
      <c r="PEZ21" s="29"/>
      <c r="PFA21" s="29"/>
      <c r="PFB21" s="29"/>
      <c r="PFC21" s="29"/>
      <c r="PFD21" s="29"/>
      <c r="PFE21" s="29"/>
      <c r="PFF21" s="29"/>
      <c r="PFG21" s="29"/>
      <c r="PFH21" s="29"/>
      <c r="PFI21" s="29"/>
      <c r="PFJ21" s="29"/>
      <c r="PFK21" s="29"/>
      <c r="PFL21" s="29"/>
      <c r="PFM21" s="29"/>
      <c r="PFN21" s="29"/>
      <c r="PFO21" s="29"/>
      <c r="PFP21" s="29"/>
      <c r="PFQ21" s="29"/>
      <c r="PFR21" s="29"/>
      <c r="PFS21" s="29"/>
      <c r="PFT21" s="29"/>
      <c r="PFU21" s="29"/>
      <c r="PFV21" s="29"/>
      <c r="PFW21" s="29"/>
      <c r="PFX21" s="29"/>
      <c r="PFY21" s="29"/>
      <c r="PFZ21" s="29"/>
      <c r="PGA21" s="29"/>
      <c r="PGB21" s="29"/>
      <c r="PGC21" s="29"/>
      <c r="PGD21" s="29"/>
      <c r="PGE21" s="29"/>
      <c r="PGF21" s="29"/>
      <c r="PGG21" s="29"/>
      <c r="PGH21" s="29"/>
      <c r="PGI21" s="29"/>
      <c r="PGJ21" s="29"/>
      <c r="PGK21" s="29"/>
      <c r="PGL21" s="29"/>
      <c r="PGM21" s="29"/>
      <c r="PGN21" s="29"/>
      <c r="PGO21" s="29"/>
      <c r="PGP21" s="29"/>
      <c r="PGQ21" s="29"/>
      <c r="PGR21" s="29"/>
      <c r="PGS21" s="29"/>
      <c r="PGT21" s="29"/>
      <c r="PGU21" s="29"/>
      <c r="PGV21" s="29"/>
      <c r="PGW21" s="29"/>
      <c r="PGX21" s="29"/>
      <c r="PGY21" s="29"/>
      <c r="PGZ21" s="29"/>
      <c r="PHA21" s="29"/>
      <c r="PHB21" s="29"/>
      <c r="PHC21" s="29"/>
      <c r="PHD21" s="29"/>
      <c r="PHE21" s="29"/>
      <c r="PHF21" s="29"/>
      <c r="PHG21" s="29"/>
      <c r="PHH21" s="29"/>
      <c r="PHI21" s="29"/>
      <c r="PHJ21" s="29"/>
      <c r="PHK21" s="29"/>
      <c r="PHL21" s="29"/>
      <c r="PHM21" s="29"/>
      <c r="PHN21" s="29"/>
      <c r="PHO21" s="29"/>
      <c r="PHP21" s="29"/>
      <c r="PHQ21" s="29"/>
      <c r="PHR21" s="29"/>
      <c r="PHS21" s="29"/>
      <c r="PHT21" s="29"/>
      <c r="PHU21" s="29"/>
      <c r="PHV21" s="29"/>
      <c r="PHW21" s="29"/>
      <c r="PHX21" s="29"/>
      <c r="PHY21" s="29"/>
      <c r="PHZ21" s="29"/>
      <c r="PIA21" s="29"/>
      <c r="PIB21" s="29"/>
      <c r="PIC21" s="29"/>
      <c r="PID21" s="29"/>
      <c r="PIE21" s="29"/>
      <c r="PIF21" s="29"/>
      <c r="PIG21" s="29"/>
      <c r="PIH21" s="29"/>
      <c r="PII21" s="29"/>
      <c r="PIJ21" s="29"/>
      <c r="PIK21" s="29"/>
      <c r="PIL21" s="29"/>
      <c r="PIM21" s="29"/>
      <c r="PIN21" s="29"/>
      <c r="PIO21" s="29"/>
      <c r="PIP21" s="29"/>
      <c r="PIQ21" s="29"/>
      <c r="PIR21" s="29"/>
      <c r="PIS21" s="29"/>
      <c r="PIT21" s="29"/>
      <c r="PIU21" s="29"/>
      <c r="PIV21" s="29"/>
      <c r="PIW21" s="29"/>
      <c r="PIX21" s="29"/>
      <c r="PIY21" s="29"/>
      <c r="PIZ21" s="29"/>
      <c r="PJA21" s="29"/>
      <c r="PJB21" s="29"/>
      <c r="PJC21" s="29"/>
      <c r="PJD21" s="29"/>
      <c r="PJE21" s="29"/>
      <c r="PJF21" s="29"/>
      <c r="PJG21" s="29"/>
      <c r="PJH21" s="29"/>
      <c r="PJI21" s="29"/>
      <c r="PJJ21" s="29"/>
      <c r="PJK21" s="29"/>
      <c r="PJL21" s="29"/>
      <c r="PJM21" s="29"/>
      <c r="PJN21" s="29"/>
      <c r="PJO21" s="29"/>
      <c r="PJP21" s="29"/>
      <c r="PJQ21" s="29"/>
      <c r="PJR21" s="29"/>
      <c r="PJS21" s="29"/>
      <c r="PJT21" s="29"/>
      <c r="PJU21" s="29"/>
      <c r="PJV21" s="29"/>
      <c r="PJW21" s="29"/>
      <c r="PJX21" s="29"/>
      <c r="PJY21" s="29"/>
      <c r="PJZ21" s="29"/>
      <c r="PKA21" s="29"/>
      <c r="PKB21" s="29"/>
      <c r="PKC21" s="29"/>
      <c r="PKD21" s="29"/>
      <c r="PKE21" s="29"/>
      <c r="PKF21" s="29"/>
      <c r="PKG21" s="29"/>
      <c r="PKH21" s="29"/>
      <c r="PKI21" s="29"/>
      <c r="PKJ21" s="29"/>
      <c r="PKK21" s="29"/>
      <c r="PKL21" s="29"/>
      <c r="PKM21" s="29"/>
      <c r="PKN21" s="29"/>
      <c r="PKO21" s="29"/>
      <c r="PKP21" s="29"/>
      <c r="PKQ21" s="29"/>
      <c r="PKR21" s="29"/>
      <c r="PKS21" s="29"/>
      <c r="PKT21" s="29"/>
      <c r="PKU21" s="29"/>
      <c r="PKV21" s="29"/>
      <c r="PKW21" s="29"/>
      <c r="PKX21" s="29"/>
      <c r="PKY21" s="29"/>
      <c r="PKZ21" s="29"/>
      <c r="PLA21" s="29"/>
      <c r="PLB21" s="29"/>
      <c r="PLC21" s="29"/>
      <c r="PLD21" s="29"/>
      <c r="PLE21" s="29"/>
      <c r="PLF21" s="29"/>
      <c r="PLG21" s="29"/>
      <c r="PLH21" s="29"/>
      <c r="PLI21" s="29"/>
      <c r="PLJ21" s="29"/>
      <c r="PLK21" s="29"/>
      <c r="PLL21" s="29"/>
      <c r="PLM21" s="29"/>
      <c r="PLN21" s="29"/>
      <c r="PLO21" s="29"/>
      <c r="PLP21" s="29"/>
      <c r="PLQ21" s="29"/>
      <c r="PLR21" s="29"/>
      <c r="PLS21" s="29"/>
      <c r="PLT21" s="29"/>
      <c r="PLU21" s="29"/>
      <c r="PLV21" s="29"/>
      <c r="PLW21" s="29"/>
      <c r="PLX21" s="29"/>
      <c r="PLY21" s="29"/>
      <c r="PLZ21" s="29"/>
      <c r="PMA21" s="29"/>
      <c r="PMB21" s="29"/>
      <c r="PMC21" s="29"/>
      <c r="PMD21" s="29"/>
      <c r="PME21" s="29"/>
      <c r="PMF21" s="29"/>
      <c r="PMG21" s="29"/>
      <c r="PMH21" s="29"/>
      <c r="PMI21" s="29"/>
      <c r="PMJ21" s="29"/>
      <c r="PMK21" s="29"/>
      <c r="PML21" s="29"/>
      <c r="PMM21" s="29"/>
      <c r="PMN21" s="29"/>
      <c r="PMO21" s="29"/>
      <c r="PMP21" s="29"/>
      <c r="PMQ21" s="29"/>
      <c r="PMR21" s="29"/>
      <c r="PMS21" s="29"/>
      <c r="PMT21" s="29"/>
      <c r="PMU21" s="29"/>
      <c r="PMV21" s="29"/>
      <c r="PMW21" s="29"/>
      <c r="PMX21" s="29"/>
      <c r="PMY21" s="29"/>
      <c r="PMZ21" s="29"/>
      <c r="PNA21" s="29"/>
      <c r="PNB21" s="29"/>
      <c r="PNC21" s="29"/>
      <c r="PND21" s="29"/>
      <c r="PNE21" s="29"/>
      <c r="PNF21" s="29"/>
      <c r="PNG21" s="29"/>
      <c r="PNH21" s="29"/>
      <c r="PNI21" s="29"/>
      <c r="PNJ21" s="29"/>
      <c r="PNK21" s="29"/>
      <c r="PNL21" s="29"/>
      <c r="PNM21" s="29"/>
      <c r="PNN21" s="29"/>
      <c r="PNO21" s="29"/>
      <c r="PNP21" s="29"/>
      <c r="PNQ21" s="29"/>
      <c r="PNR21" s="29"/>
      <c r="PNS21" s="29"/>
      <c r="PNT21" s="29"/>
      <c r="PNU21" s="29"/>
      <c r="PNV21" s="29"/>
      <c r="PNW21" s="29"/>
      <c r="PNX21" s="29"/>
      <c r="PNY21" s="29"/>
      <c r="PNZ21" s="29"/>
      <c r="POA21" s="29"/>
      <c r="POB21" s="29"/>
      <c r="POC21" s="29"/>
      <c r="POD21" s="29"/>
      <c r="POE21" s="29"/>
      <c r="POF21" s="29"/>
      <c r="POG21" s="29"/>
      <c r="POH21" s="29"/>
      <c r="POI21" s="29"/>
      <c r="POJ21" s="29"/>
      <c r="POK21" s="29"/>
      <c r="POL21" s="29"/>
      <c r="POM21" s="29"/>
      <c r="PON21" s="29"/>
      <c r="POO21" s="29"/>
      <c r="POP21" s="29"/>
      <c r="POQ21" s="29"/>
      <c r="POR21" s="29"/>
      <c r="POS21" s="29"/>
      <c r="POT21" s="29"/>
      <c r="POU21" s="29"/>
      <c r="POV21" s="29"/>
      <c r="POW21" s="29"/>
      <c r="POX21" s="29"/>
      <c r="POY21" s="29"/>
      <c r="POZ21" s="29"/>
      <c r="PPA21" s="29"/>
      <c r="PPB21" s="29"/>
      <c r="PPC21" s="29"/>
      <c r="PPD21" s="29"/>
      <c r="PPE21" s="29"/>
      <c r="PPF21" s="29"/>
      <c r="PPG21" s="29"/>
      <c r="PPH21" s="29"/>
      <c r="PPI21" s="29"/>
      <c r="PPJ21" s="29"/>
      <c r="PPK21" s="29"/>
      <c r="PPL21" s="29"/>
      <c r="PPM21" s="29"/>
      <c r="PPN21" s="29"/>
      <c r="PPO21" s="29"/>
      <c r="PPP21" s="29"/>
      <c r="PPQ21" s="29"/>
      <c r="PPR21" s="29"/>
      <c r="PPS21" s="29"/>
      <c r="PPT21" s="29"/>
      <c r="PPU21" s="29"/>
      <c r="PPV21" s="29"/>
      <c r="PPW21" s="29"/>
      <c r="PPX21" s="29"/>
      <c r="PPY21" s="29"/>
      <c r="PPZ21" s="29"/>
      <c r="PQA21" s="29"/>
      <c r="PQB21" s="29"/>
      <c r="PQC21" s="29"/>
      <c r="PQD21" s="29"/>
      <c r="PQE21" s="29"/>
      <c r="PQF21" s="29"/>
      <c r="PQG21" s="29"/>
      <c r="PQH21" s="29"/>
      <c r="PQI21" s="29"/>
      <c r="PQJ21" s="29"/>
      <c r="PQK21" s="29"/>
      <c r="PQL21" s="29"/>
      <c r="PQM21" s="29"/>
      <c r="PQN21" s="29"/>
      <c r="PQO21" s="29"/>
      <c r="PQP21" s="29"/>
      <c r="PQQ21" s="29"/>
      <c r="PQR21" s="29"/>
      <c r="PQS21" s="29"/>
      <c r="PQT21" s="29"/>
      <c r="PQU21" s="29"/>
      <c r="PQV21" s="29"/>
      <c r="PQW21" s="29"/>
      <c r="PQX21" s="29"/>
      <c r="PQY21" s="29"/>
      <c r="PQZ21" s="29"/>
      <c r="PRA21" s="29"/>
      <c r="PRB21" s="29"/>
      <c r="PRC21" s="29"/>
      <c r="PRD21" s="29"/>
      <c r="PRE21" s="29"/>
      <c r="PRF21" s="29"/>
      <c r="PRG21" s="29"/>
      <c r="PRH21" s="29"/>
      <c r="PRI21" s="29"/>
      <c r="PRJ21" s="29"/>
      <c r="PRK21" s="29"/>
      <c r="PRL21" s="29"/>
      <c r="PRM21" s="29"/>
      <c r="PRN21" s="29"/>
      <c r="PRO21" s="29"/>
      <c r="PRP21" s="29"/>
      <c r="PRQ21" s="29"/>
      <c r="PRR21" s="29"/>
      <c r="PRS21" s="29"/>
      <c r="PRT21" s="29"/>
      <c r="PRU21" s="29"/>
      <c r="PRV21" s="29"/>
      <c r="PRW21" s="29"/>
      <c r="PRX21" s="29"/>
      <c r="PRY21" s="29"/>
      <c r="PRZ21" s="29"/>
      <c r="PSA21" s="29"/>
      <c r="PSB21" s="29"/>
      <c r="PSC21" s="29"/>
      <c r="PSD21" s="29"/>
      <c r="PSE21" s="29"/>
      <c r="PSF21" s="29"/>
      <c r="PSG21" s="29"/>
      <c r="PSH21" s="29"/>
      <c r="PSI21" s="29"/>
      <c r="PSJ21" s="29"/>
      <c r="PSK21" s="29"/>
      <c r="PSL21" s="29"/>
      <c r="PSM21" s="29"/>
      <c r="PSN21" s="29"/>
      <c r="PSO21" s="29"/>
      <c r="PSP21" s="29"/>
      <c r="PSQ21" s="29"/>
      <c r="PSR21" s="29"/>
      <c r="PSS21" s="29"/>
      <c r="PST21" s="29"/>
      <c r="PSU21" s="29"/>
      <c r="PSV21" s="29"/>
      <c r="PSW21" s="29"/>
      <c r="PSX21" s="29"/>
      <c r="PSY21" s="29"/>
      <c r="PSZ21" s="29"/>
      <c r="PTA21" s="29"/>
      <c r="PTB21" s="29"/>
      <c r="PTC21" s="29"/>
      <c r="PTD21" s="29"/>
      <c r="PTE21" s="29"/>
      <c r="PTF21" s="29"/>
      <c r="PTG21" s="29"/>
      <c r="PTH21" s="29"/>
      <c r="PTI21" s="29"/>
      <c r="PTJ21" s="29"/>
      <c r="PTK21" s="29"/>
      <c r="PTL21" s="29"/>
      <c r="PTM21" s="29"/>
      <c r="PTN21" s="29"/>
      <c r="PTO21" s="29"/>
      <c r="PTP21" s="29"/>
      <c r="PTQ21" s="29"/>
      <c r="PTR21" s="29"/>
      <c r="PTS21" s="29"/>
      <c r="PTT21" s="29"/>
      <c r="PTU21" s="29"/>
      <c r="PTV21" s="29"/>
      <c r="PTW21" s="29"/>
      <c r="PTX21" s="29"/>
      <c r="PTY21" s="29"/>
      <c r="PTZ21" s="29"/>
      <c r="PUA21" s="29"/>
      <c r="PUB21" s="29"/>
      <c r="PUC21" s="29"/>
      <c r="PUD21" s="29"/>
      <c r="PUE21" s="29"/>
      <c r="PUF21" s="29"/>
      <c r="PUG21" s="29"/>
      <c r="PUH21" s="29"/>
      <c r="PUI21" s="29"/>
      <c r="PUJ21" s="29"/>
      <c r="PUK21" s="29"/>
      <c r="PUL21" s="29"/>
      <c r="PUM21" s="29"/>
      <c r="PUN21" s="29"/>
      <c r="PUO21" s="29"/>
      <c r="PUP21" s="29"/>
      <c r="PUQ21" s="29"/>
      <c r="PUR21" s="29"/>
      <c r="PUS21" s="29"/>
      <c r="PUT21" s="29"/>
      <c r="PUU21" s="29"/>
      <c r="PUV21" s="29"/>
      <c r="PUW21" s="29"/>
      <c r="PUX21" s="29"/>
      <c r="PUY21" s="29"/>
      <c r="PUZ21" s="29"/>
      <c r="PVA21" s="29"/>
      <c r="PVB21" s="29"/>
      <c r="PVC21" s="29"/>
      <c r="PVD21" s="29"/>
      <c r="PVE21" s="29"/>
      <c r="PVF21" s="29"/>
      <c r="PVG21" s="29"/>
      <c r="PVH21" s="29"/>
      <c r="PVI21" s="29"/>
      <c r="PVJ21" s="29"/>
      <c r="PVK21" s="29"/>
      <c r="PVL21" s="29"/>
      <c r="PVM21" s="29"/>
      <c r="PVN21" s="29"/>
      <c r="PVO21" s="29"/>
      <c r="PVP21" s="29"/>
      <c r="PVQ21" s="29"/>
      <c r="PVR21" s="29"/>
      <c r="PVS21" s="29"/>
      <c r="PVT21" s="29"/>
      <c r="PVU21" s="29"/>
      <c r="PVV21" s="29"/>
      <c r="PVW21" s="29"/>
      <c r="PVX21" s="29"/>
      <c r="PVY21" s="29"/>
      <c r="PVZ21" s="29"/>
      <c r="PWA21" s="29"/>
      <c r="PWB21" s="29"/>
      <c r="PWC21" s="29"/>
      <c r="PWD21" s="29"/>
      <c r="PWE21" s="29"/>
      <c r="PWF21" s="29"/>
      <c r="PWG21" s="29"/>
      <c r="PWH21" s="29"/>
      <c r="PWI21" s="29"/>
      <c r="PWJ21" s="29"/>
      <c r="PWK21" s="29"/>
      <c r="PWL21" s="29"/>
      <c r="PWM21" s="29"/>
      <c r="PWN21" s="29"/>
      <c r="PWO21" s="29"/>
      <c r="PWP21" s="29"/>
      <c r="PWQ21" s="29"/>
      <c r="PWR21" s="29"/>
      <c r="PWS21" s="29"/>
      <c r="PWT21" s="29"/>
      <c r="PWU21" s="29"/>
      <c r="PWV21" s="29"/>
      <c r="PWW21" s="29"/>
      <c r="PWX21" s="29"/>
      <c r="PWY21" s="29"/>
      <c r="PWZ21" s="29"/>
      <c r="PXA21" s="29"/>
      <c r="PXB21" s="29"/>
      <c r="PXC21" s="29"/>
      <c r="PXD21" s="29"/>
      <c r="PXE21" s="29"/>
      <c r="PXF21" s="29"/>
      <c r="PXG21" s="29"/>
      <c r="PXH21" s="29"/>
      <c r="PXI21" s="29"/>
      <c r="PXJ21" s="29"/>
      <c r="PXK21" s="29"/>
      <c r="PXL21" s="29"/>
      <c r="PXM21" s="29"/>
      <c r="PXN21" s="29"/>
      <c r="PXO21" s="29"/>
      <c r="PXP21" s="29"/>
      <c r="PXQ21" s="29"/>
      <c r="PXR21" s="29"/>
      <c r="PXS21" s="29"/>
      <c r="PXT21" s="29"/>
      <c r="PXU21" s="29"/>
      <c r="PXV21" s="29"/>
      <c r="PXW21" s="29"/>
      <c r="PXX21" s="29"/>
      <c r="PXY21" s="29"/>
      <c r="PXZ21" s="29"/>
      <c r="PYA21" s="29"/>
      <c r="PYB21" s="29"/>
      <c r="PYC21" s="29"/>
      <c r="PYD21" s="29"/>
      <c r="PYE21" s="29"/>
      <c r="PYF21" s="29"/>
      <c r="PYG21" s="29"/>
      <c r="PYH21" s="29"/>
      <c r="PYI21" s="29"/>
      <c r="PYJ21" s="29"/>
      <c r="PYK21" s="29"/>
      <c r="PYL21" s="29"/>
      <c r="PYM21" s="29"/>
      <c r="PYN21" s="29"/>
      <c r="PYO21" s="29"/>
      <c r="PYP21" s="29"/>
      <c r="PYQ21" s="29"/>
      <c r="PYR21" s="29"/>
      <c r="PYS21" s="29"/>
      <c r="PYT21" s="29"/>
      <c r="PYU21" s="29"/>
      <c r="PYV21" s="29"/>
      <c r="PYW21" s="29"/>
      <c r="PYX21" s="29"/>
      <c r="PYY21" s="29"/>
      <c r="PYZ21" s="29"/>
      <c r="PZA21" s="29"/>
      <c r="PZB21" s="29"/>
      <c r="PZC21" s="29"/>
      <c r="PZD21" s="29"/>
      <c r="PZE21" s="29"/>
      <c r="PZF21" s="29"/>
      <c r="PZG21" s="29"/>
      <c r="PZH21" s="29"/>
      <c r="PZI21" s="29"/>
      <c r="PZJ21" s="29"/>
      <c r="PZK21" s="29"/>
      <c r="PZL21" s="29"/>
      <c r="PZM21" s="29"/>
      <c r="PZN21" s="29"/>
      <c r="PZO21" s="29"/>
      <c r="PZP21" s="29"/>
      <c r="PZQ21" s="29"/>
      <c r="PZR21" s="29"/>
      <c r="PZS21" s="29"/>
      <c r="PZT21" s="29"/>
      <c r="PZU21" s="29"/>
      <c r="PZV21" s="29"/>
      <c r="PZW21" s="29"/>
      <c r="PZX21" s="29"/>
      <c r="PZY21" s="29"/>
      <c r="PZZ21" s="29"/>
      <c r="QAA21" s="29"/>
      <c r="QAB21" s="29"/>
      <c r="QAC21" s="29"/>
      <c r="QAD21" s="29"/>
      <c r="QAE21" s="29"/>
      <c r="QAF21" s="29"/>
      <c r="QAG21" s="29"/>
      <c r="QAH21" s="29"/>
      <c r="QAI21" s="29"/>
      <c r="QAJ21" s="29"/>
      <c r="QAK21" s="29"/>
      <c r="QAL21" s="29"/>
      <c r="QAM21" s="29"/>
      <c r="QAN21" s="29"/>
      <c r="QAO21" s="29"/>
      <c r="QAP21" s="29"/>
      <c r="QAQ21" s="29"/>
      <c r="QAR21" s="29"/>
      <c r="QAS21" s="29"/>
      <c r="QAT21" s="29"/>
      <c r="QAU21" s="29"/>
      <c r="QAV21" s="29"/>
      <c r="QAW21" s="29"/>
      <c r="QAX21" s="29"/>
      <c r="QAY21" s="29"/>
      <c r="QAZ21" s="29"/>
      <c r="QBA21" s="29"/>
      <c r="QBB21" s="29"/>
      <c r="QBC21" s="29"/>
      <c r="QBD21" s="29"/>
      <c r="QBE21" s="29"/>
      <c r="QBF21" s="29"/>
      <c r="QBG21" s="29"/>
      <c r="QBH21" s="29"/>
      <c r="QBI21" s="29"/>
      <c r="QBJ21" s="29"/>
      <c r="QBK21" s="29"/>
      <c r="QBL21" s="29"/>
      <c r="QBM21" s="29"/>
      <c r="QBN21" s="29"/>
      <c r="QBO21" s="29"/>
      <c r="QBP21" s="29"/>
      <c r="QBQ21" s="29"/>
      <c r="QBR21" s="29"/>
      <c r="QBS21" s="29"/>
      <c r="QBT21" s="29"/>
      <c r="QBU21" s="29"/>
      <c r="QBV21" s="29"/>
      <c r="QBW21" s="29"/>
      <c r="QBX21" s="29"/>
      <c r="QBY21" s="29"/>
      <c r="QBZ21" s="29"/>
      <c r="QCA21" s="29"/>
      <c r="QCB21" s="29"/>
      <c r="QCC21" s="29"/>
      <c r="QCD21" s="29"/>
      <c r="QCE21" s="29"/>
      <c r="QCF21" s="29"/>
      <c r="QCG21" s="29"/>
      <c r="QCH21" s="29"/>
      <c r="QCI21" s="29"/>
      <c r="QCJ21" s="29"/>
      <c r="QCK21" s="29"/>
      <c r="QCL21" s="29"/>
      <c r="QCM21" s="29"/>
      <c r="QCN21" s="29"/>
      <c r="QCO21" s="29"/>
      <c r="QCP21" s="29"/>
      <c r="QCQ21" s="29"/>
      <c r="QCR21" s="29"/>
      <c r="QCS21" s="29"/>
      <c r="QCT21" s="29"/>
      <c r="QCU21" s="29"/>
      <c r="QCV21" s="29"/>
      <c r="QCW21" s="29"/>
      <c r="QCX21" s="29"/>
      <c r="QCY21" s="29"/>
      <c r="QCZ21" s="29"/>
      <c r="QDA21" s="29"/>
      <c r="QDB21" s="29"/>
      <c r="QDC21" s="29"/>
      <c r="QDD21" s="29"/>
      <c r="QDE21" s="29"/>
      <c r="QDF21" s="29"/>
      <c r="QDG21" s="29"/>
      <c r="QDH21" s="29"/>
      <c r="QDI21" s="29"/>
      <c r="QDJ21" s="29"/>
      <c r="QDK21" s="29"/>
      <c r="QDL21" s="29"/>
      <c r="QDM21" s="29"/>
      <c r="QDN21" s="29"/>
      <c r="QDO21" s="29"/>
      <c r="QDP21" s="29"/>
      <c r="QDQ21" s="29"/>
      <c r="QDR21" s="29"/>
      <c r="QDS21" s="29"/>
      <c r="QDT21" s="29"/>
      <c r="QDU21" s="29"/>
      <c r="QDV21" s="29"/>
      <c r="QDW21" s="29"/>
      <c r="QDX21" s="29"/>
      <c r="QDY21" s="29"/>
      <c r="QDZ21" s="29"/>
      <c r="QEA21" s="29"/>
      <c r="QEB21" s="29"/>
      <c r="QEC21" s="29"/>
      <c r="QED21" s="29"/>
      <c r="QEE21" s="29"/>
      <c r="QEF21" s="29"/>
      <c r="QEG21" s="29"/>
      <c r="QEH21" s="29"/>
      <c r="QEI21" s="29"/>
      <c r="QEJ21" s="29"/>
      <c r="QEK21" s="29"/>
      <c r="QEL21" s="29"/>
      <c r="QEM21" s="29"/>
      <c r="QEN21" s="29"/>
      <c r="QEO21" s="29"/>
      <c r="QEP21" s="29"/>
      <c r="QEQ21" s="29"/>
      <c r="QER21" s="29"/>
      <c r="QES21" s="29"/>
      <c r="QET21" s="29"/>
      <c r="QEU21" s="29"/>
      <c r="QEV21" s="29"/>
      <c r="QEW21" s="29"/>
      <c r="QEX21" s="29"/>
      <c r="QEY21" s="29"/>
      <c r="QEZ21" s="29"/>
      <c r="QFA21" s="29"/>
      <c r="QFB21" s="29"/>
      <c r="QFC21" s="29"/>
      <c r="QFD21" s="29"/>
      <c r="QFE21" s="29"/>
      <c r="QFF21" s="29"/>
      <c r="QFG21" s="29"/>
      <c r="QFH21" s="29"/>
      <c r="QFI21" s="29"/>
      <c r="QFJ21" s="29"/>
      <c r="QFK21" s="29"/>
      <c r="QFL21" s="29"/>
      <c r="QFM21" s="29"/>
      <c r="QFN21" s="29"/>
      <c r="QFO21" s="29"/>
      <c r="QFP21" s="29"/>
      <c r="QFQ21" s="29"/>
      <c r="QFR21" s="29"/>
      <c r="QFS21" s="29"/>
      <c r="QFT21" s="29"/>
      <c r="QFU21" s="29"/>
      <c r="QFV21" s="29"/>
      <c r="QFW21" s="29"/>
      <c r="QFX21" s="29"/>
      <c r="QFY21" s="29"/>
      <c r="QFZ21" s="29"/>
      <c r="QGA21" s="29"/>
      <c r="QGB21" s="29"/>
      <c r="QGC21" s="29"/>
      <c r="QGD21" s="29"/>
      <c r="QGE21" s="29"/>
      <c r="QGF21" s="29"/>
      <c r="QGG21" s="29"/>
      <c r="QGH21" s="29"/>
      <c r="QGI21" s="29"/>
      <c r="QGJ21" s="29"/>
      <c r="QGK21" s="29"/>
      <c r="QGL21" s="29"/>
      <c r="QGM21" s="29"/>
      <c r="QGN21" s="29"/>
      <c r="QGO21" s="29"/>
      <c r="QGP21" s="29"/>
      <c r="QGQ21" s="29"/>
      <c r="QGR21" s="29"/>
      <c r="QGS21" s="29"/>
      <c r="QGT21" s="29"/>
      <c r="QGU21" s="29"/>
      <c r="QGV21" s="29"/>
      <c r="QGW21" s="29"/>
      <c r="QGX21" s="29"/>
      <c r="QGY21" s="29"/>
      <c r="QGZ21" s="29"/>
      <c r="QHA21" s="29"/>
      <c r="QHB21" s="29"/>
      <c r="QHC21" s="29"/>
      <c r="QHD21" s="29"/>
      <c r="QHE21" s="29"/>
      <c r="QHF21" s="29"/>
      <c r="QHG21" s="29"/>
      <c r="QHH21" s="29"/>
      <c r="QHI21" s="29"/>
      <c r="QHJ21" s="29"/>
      <c r="QHK21" s="29"/>
      <c r="QHL21" s="29"/>
      <c r="QHM21" s="29"/>
      <c r="QHN21" s="29"/>
      <c r="QHO21" s="29"/>
      <c r="QHP21" s="29"/>
      <c r="QHQ21" s="29"/>
      <c r="QHR21" s="29"/>
      <c r="QHS21" s="29"/>
      <c r="QHT21" s="29"/>
      <c r="QHU21" s="29"/>
      <c r="QHV21" s="29"/>
      <c r="QHW21" s="29"/>
      <c r="QHX21" s="29"/>
      <c r="QHY21" s="29"/>
      <c r="QHZ21" s="29"/>
      <c r="QIA21" s="29"/>
      <c r="QIB21" s="29"/>
      <c r="QIC21" s="29"/>
      <c r="QID21" s="29"/>
      <c r="QIE21" s="29"/>
      <c r="QIF21" s="29"/>
      <c r="QIG21" s="29"/>
      <c r="QIH21" s="29"/>
      <c r="QII21" s="29"/>
      <c r="QIJ21" s="29"/>
      <c r="QIK21" s="29"/>
      <c r="QIL21" s="29"/>
      <c r="QIM21" s="29"/>
      <c r="QIN21" s="29"/>
      <c r="QIO21" s="29"/>
      <c r="QIP21" s="29"/>
      <c r="QIQ21" s="29"/>
      <c r="QIR21" s="29"/>
      <c r="QIS21" s="29"/>
      <c r="QIT21" s="29"/>
      <c r="QIU21" s="29"/>
      <c r="QIV21" s="29"/>
      <c r="QIW21" s="29"/>
      <c r="QIX21" s="29"/>
      <c r="QIY21" s="29"/>
      <c r="QIZ21" s="29"/>
      <c r="QJA21" s="29"/>
      <c r="QJB21" s="29"/>
      <c r="QJC21" s="29"/>
      <c r="QJD21" s="29"/>
      <c r="QJE21" s="29"/>
      <c r="QJF21" s="29"/>
      <c r="QJG21" s="29"/>
      <c r="QJH21" s="29"/>
      <c r="QJI21" s="29"/>
      <c r="QJJ21" s="29"/>
      <c r="QJK21" s="29"/>
      <c r="QJL21" s="29"/>
      <c r="QJM21" s="29"/>
      <c r="QJN21" s="29"/>
      <c r="QJO21" s="29"/>
      <c r="QJP21" s="29"/>
      <c r="QJQ21" s="29"/>
      <c r="QJR21" s="29"/>
      <c r="QJS21" s="29"/>
      <c r="QJT21" s="29"/>
      <c r="QJU21" s="29"/>
      <c r="QJV21" s="29"/>
      <c r="QJW21" s="29"/>
      <c r="QJX21" s="29"/>
      <c r="QJY21" s="29"/>
      <c r="QJZ21" s="29"/>
      <c r="QKA21" s="29"/>
      <c r="QKB21" s="29"/>
      <c r="QKC21" s="29"/>
      <c r="QKD21" s="29"/>
      <c r="QKE21" s="29"/>
      <c r="QKF21" s="29"/>
      <c r="QKG21" s="29"/>
      <c r="QKH21" s="29"/>
      <c r="QKI21" s="29"/>
      <c r="QKJ21" s="29"/>
      <c r="QKK21" s="29"/>
      <c r="QKL21" s="29"/>
      <c r="QKM21" s="29"/>
      <c r="QKN21" s="29"/>
      <c r="QKO21" s="29"/>
      <c r="QKP21" s="29"/>
      <c r="QKQ21" s="29"/>
      <c r="QKR21" s="29"/>
      <c r="QKS21" s="29"/>
      <c r="QKT21" s="29"/>
      <c r="QKU21" s="29"/>
      <c r="QKV21" s="29"/>
      <c r="QKW21" s="29"/>
      <c r="QKX21" s="29"/>
      <c r="QKY21" s="29"/>
      <c r="QKZ21" s="29"/>
      <c r="QLA21" s="29"/>
      <c r="QLB21" s="29"/>
      <c r="QLC21" s="29"/>
      <c r="QLD21" s="29"/>
      <c r="QLE21" s="29"/>
      <c r="QLF21" s="29"/>
      <c r="QLG21" s="29"/>
      <c r="QLH21" s="29"/>
      <c r="QLI21" s="29"/>
      <c r="QLJ21" s="29"/>
      <c r="QLK21" s="29"/>
      <c r="QLL21" s="29"/>
      <c r="QLM21" s="29"/>
      <c r="QLN21" s="29"/>
      <c r="QLO21" s="29"/>
      <c r="QLP21" s="29"/>
      <c r="QLQ21" s="29"/>
      <c r="QLR21" s="29"/>
      <c r="QLS21" s="29"/>
      <c r="QLT21" s="29"/>
      <c r="QLU21" s="29"/>
      <c r="QLV21" s="29"/>
      <c r="QLW21" s="29"/>
      <c r="QLX21" s="29"/>
      <c r="QLY21" s="29"/>
      <c r="QLZ21" s="29"/>
      <c r="QMA21" s="29"/>
      <c r="QMB21" s="29"/>
      <c r="QMC21" s="29"/>
      <c r="QMD21" s="29"/>
      <c r="QME21" s="29"/>
      <c r="QMF21" s="29"/>
      <c r="QMG21" s="29"/>
      <c r="QMH21" s="29"/>
      <c r="QMI21" s="29"/>
      <c r="QMJ21" s="29"/>
      <c r="QMK21" s="29"/>
      <c r="QML21" s="29"/>
      <c r="QMM21" s="29"/>
      <c r="QMN21" s="29"/>
      <c r="QMO21" s="29"/>
      <c r="QMP21" s="29"/>
      <c r="QMQ21" s="29"/>
      <c r="QMR21" s="29"/>
      <c r="QMS21" s="29"/>
      <c r="QMT21" s="29"/>
      <c r="QMU21" s="29"/>
      <c r="QMV21" s="29"/>
      <c r="QMW21" s="29"/>
      <c r="QMX21" s="29"/>
      <c r="QMY21" s="29"/>
      <c r="QMZ21" s="29"/>
      <c r="QNA21" s="29"/>
      <c r="QNB21" s="29"/>
      <c r="QNC21" s="29"/>
      <c r="QND21" s="29"/>
      <c r="QNE21" s="29"/>
      <c r="QNF21" s="29"/>
      <c r="QNG21" s="29"/>
      <c r="QNH21" s="29"/>
      <c r="QNI21" s="29"/>
      <c r="QNJ21" s="29"/>
      <c r="QNK21" s="29"/>
      <c r="QNL21" s="29"/>
      <c r="QNM21" s="29"/>
      <c r="QNN21" s="29"/>
      <c r="QNO21" s="29"/>
      <c r="QNP21" s="29"/>
      <c r="QNQ21" s="29"/>
      <c r="QNR21" s="29"/>
      <c r="QNS21" s="29"/>
      <c r="QNT21" s="29"/>
      <c r="QNU21" s="29"/>
      <c r="QNV21" s="29"/>
      <c r="QNW21" s="29"/>
      <c r="QNX21" s="29"/>
      <c r="QNY21" s="29"/>
      <c r="QNZ21" s="29"/>
      <c r="QOA21" s="29"/>
      <c r="QOB21" s="29"/>
      <c r="QOC21" s="29"/>
      <c r="QOD21" s="29"/>
      <c r="QOE21" s="29"/>
      <c r="QOF21" s="29"/>
      <c r="QOG21" s="29"/>
      <c r="QOH21" s="29"/>
      <c r="QOI21" s="29"/>
      <c r="QOJ21" s="29"/>
      <c r="QOK21" s="29"/>
      <c r="QOL21" s="29"/>
      <c r="QOM21" s="29"/>
      <c r="QON21" s="29"/>
      <c r="QOO21" s="29"/>
      <c r="QOP21" s="29"/>
      <c r="QOQ21" s="29"/>
      <c r="QOR21" s="29"/>
      <c r="QOS21" s="29"/>
      <c r="QOT21" s="29"/>
      <c r="QOU21" s="29"/>
      <c r="QOV21" s="29"/>
      <c r="QOW21" s="29"/>
      <c r="QOX21" s="29"/>
      <c r="QOY21" s="29"/>
      <c r="QOZ21" s="29"/>
      <c r="QPA21" s="29"/>
      <c r="QPB21" s="29"/>
      <c r="QPC21" s="29"/>
      <c r="QPD21" s="29"/>
      <c r="QPE21" s="29"/>
      <c r="QPF21" s="29"/>
      <c r="QPG21" s="29"/>
      <c r="QPH21" s="29"/>
      <c r="QPI21" s="29"/>
      <c r="QPJ21" s="29"/>
      <c r="QPK21" s="29"/>
      <c r="QPL21" s="29"/>
      <c r="QPM21" s="29"/>
      <c r="QPN21" s="29"/>
      <c r="QPO21" s="29"/>
      <c r="QPP21" s="29"/>
      <c r="QPQ21" s="29"/>
      <c r="QPR21" s="29"/>
      <c r="QPS21" s="29"/>
      <c r="QPT21" s="29"/>
      <c r="QPU21" s="29"/>
      <c r="QPV21" s="29"/>
      <c r="QPW21" s="29"/>
      <c r="QPX21" s="29"/>
      <c r="QPY21" s="29"/>
      <c r="QPZ21" s="29"/>
      <c r="QQA21" s="29"/>
      <c r="QQB21" s="29"/>
      <c r="QQC21" s="29"/>
      <c r="QQD21" s="29"/>
      <c r="QQE21" s="29"/>
      <c r="QQF21" s="29"/>
      <c r="QQG21" s="29"/>
      <c r="QQH21" s="29"/>
      <c r="QQI21" s="29"/>
      <c r="QQJ21" s="29"/>
      <c r="QQK21" s="29"/>
      <c r="QQL21" s="29"/>
      <c r="QQM21" s="29"/>
      <c r="QQN21" s="29"/>
      <c r="QQO21" s="29"/>
      <c r="QQP21" s="29"/>
      <c r="QQQ21" s="29"/>
      <c r="QQR21" s="29"/>
      <c r="QQS21" s="29"/>
      <c r="QQT21" s="29"/>
      <c r="QQU21" s="29"/>
      <c r="QQV21" s="29"/>
      <c r="QQW21" s="29"/>
      <c r="QQX21" s="29"/>
      <c r="QQY21" s="29"/>
      <c r="QQZ21" s="29"/>
      <c r="QRA21" s="29"/>
      <c r="QRB21" s="29"/>
      <c r="QRC21" s="29"/>
      <c r="QRD21" s="29"/>
      <c r="QRE21" s="29"/>
      <c r="QRF21" s="29"/>
      <c r="QRG21" s="29"/>
      <c r="QRH21" s="29"/>
      <c r="QRI21" s="29"/>
      <c r="QRJ21" s="29"/>
      <c r="QRK21" s="29"/>
      <c r="QRL21" s="29"/>
      <c r="QRM21" s="29"/>
      <c r="QRN21" s="29"/>
      <c r="QRO21" s="29"/>
      <c r="QRP21" s="29"/>
      <c r="QRQ21" s="29"/>
      <c r="QRR21" s="29"/>
      <c r="QRS21" s="29"/>
      <c r="QRT21" s="29"/>
      <c r="QRU21" s="29"/>
      <c r="QRV21" s="29"/>
      <c r="QRW21" s="29"/>
      <c r="QRX21" s="29"/>
      <c r="QRY21" s="29"/>
      <c r="QRZ21" s="29"/>
      <c r="QSA21" s="29"/>
      <c r="QSB21" s="29"/>
      <c r="QSC21" s="29"/>
      <c r="QSD21" s="29"/>
      <c r="QSE21" s="29"/>
      <c r="QSF21" s="29"/>
      <c r="QSG21" s="29"/>
      <c r="QSH21" s="29"/>
      <c r="QSI21" s="29"/>
      <c r="QSJ21" s="29"/>
      <c r="QSK21" s="29"/>
      <c r="QSL21" s="29"/>
      <c r="QSM21" s="29"/>
      <c r="QSN21" s="29"/>
      <c r="QSO21" s="29"/>
      <c r="QSP21" s="29"/>
      <c r="QSQ21" s="29"/>
      <c r="QSR21" s="29"/>
      <c r="QSS21" s="29"/>
      <c r="QST21" s="29"/>
      <c r="QSU21" s="29"/>
      <c r="QSV21" s="29"/>
      <c r="QSW21" s="29"/>
      <c r="QSX21" s="29"/>
      <c r="QSY21" s="29"/>
      <c r="QSZ21" s="29"/>
      <c r="QTA21" s="29"/>
      <c r="QTB21" s="29"/>
      <c r="QTC21" s="29"/>
      <c r="QTD21" s="29"/>
      <c r="QTE21" s="29"/>
      <c r="QTF21" s="29"/>
      <c r="QTG21" s="29"/>
      <c r="QTH21" s="29"/>
      <c r="QTI21" s="29"/>
      <c r="QTJ21" s="29"/>
      <c r="QTK21" s="29"/>
      <c r="QTL21" s="29"/>
      <c r="QTM21" s="29"/>
      <c r="QTN21" s="29"/>
      <c r="QTO21" s="29"/>
      <c r="QTP21" s="29"/>
      <c r="QTQ21" s="29"/>
      <c r="QTR21" s="29"/>
      <c r="QTS21" s="29"/>
      <c r="QTT21" s="29"/>
      <c r="QTU21" s="29"/>
      <c r="QTV21" s="29"/>
      <c r="QTW21" s="29"/>
      <c r="QTX21" s="29"/>
      <c r="QTY21" s="29"/>
      <c r="QTZ21" s="29"/>
      <c r="QUA21" s="29"/>
      <c r="QUB21" s="29"/>
      <c r="QUC21" s="29"/>
      <c r="QUD21" s="29"/>
      <c r="QUE21" s="29"/>
      <c r="QUF21" s="29"/>
      <c r="QUG21" s="29"/>
      <c r="QUH21" s="29"/>
      <c r="QUI21" s="29"/>
      <c r="QUJ21" s="29"/>
      <c r="QUK21" s="29"/>
      <c r="QUL21" s="29"/>
      <c r="QUM21" s="29"/>
      <c r="QUN21" s="29"/>
      <c r="QUO21" s="29"/>
      <c r="QUP21" s="29"/>
      <c r="QUQ21" s="29"/>
      <c r="QUR21" s="29"/>
      <c r="QUS21" s="29"/>
      <c r="QUT21" s="29"/>
      <c r="QUU21" s="29"/>
      <c r="QUV21" s="29"/>
      <c r="QUW21" s="29"/>
      <c r="QUX21" s="29"/>
      <c r="QUY21" s="29"/>
      <c r="QUZ21" s="29"/>
      <c r="QVA21" s="29"/>
      <c r="QVB21" s="29"/>
      <c r="QVC21" s="29"/>
      <c r="QVD21" s="29"/>
      <c r="QVE21" s="29"/>
      <c r="QVF21" s="29"/>
      <c r="QVG21" s="29"/>
      <c r="QVH21" s="29"/>
      <c r="QVI21" s="29"/>
      <c r="QVJ21" s="29"/>
      <c r="QVK21" s="29"/>
      <c r="QVL21" s="29"/>
      <c r="QVM21" s="29"/>
      <c r="QVN21" s="29"/>
      <c r="QVO21" s="29"/>
      <c r="QVP21" s="29"/>
      <c r="QVQ21" s="29"/>
      <c r="QVR21" s="29"/>
      <c r="QVS21" s="29"/>
      <c r="QVT21" s="29"/>
      <c r="QVU21" s="29"/>
      <c r="QVV21" s="29"/>
      <c r="QVW21" s="29"/>
      <c r="QVX21" s="29"/>
      <c r="QVY21" s="29"/>
      <c r="QVZ21" s="29"/>
      <c r="QWA21" s="29"/>
      <c r="QWB21" s="29"/>
      <c r="QWC21" s="29"/>
      <c r="QWD21" s="29"/>
      <c r="QWE21" s="29"/>
      <c r="QWF21" s="29"/>
      <c r="QWG21" s="29"/>
      <c r="QWH21" s="29"/>
      <c r="QWI21" s="29"/>
      <c r="QWJ21" s="29"/>
      <c r="QWK21" s="29"/>
      <c r="QWL21" s="29"/>
      <c r="QWM21" s="29"/>
      <c r="QWN21" s="29"/>
      <c r="QWO21" s="29"/>
      <c r="QWP21" s="29"/>
      <c r="QWQ21" s="29"/>
      <c r="QWR21" s="29"/>
      <c r="QWS21" s="29"/>
      <c r="QWT21" s="29"/>
      <c r="QWU21" s="29"/>
      <c r="QWV21" s="29"/>
      <c r="QWW21" s="29"/>
      <c r="QWX21" s="29"/>
      <c r="QWY21" s="29"/>
      <c r="QWZ21" s="29"/>
      <c r="QXA21" s="29"/>
      <c r="QXB21" s="29"/>
      <c r="QXC21" s="29"/>
      <c r="QXD21" s="29"/>
      <c r="QXE21" s="29"/>
      <c r="QXF21" s="29"/>
      <c r="QXG21" s="29"/>
      <c r="QXH21" s="29"/>
      <c r="QXI21" s="29"/>
      <c r="QXJ21" s="29"/>
      <c r="QXK21" s="29"/>
      <c r="QXL21" s="29"/>
      <c r="QXM21" s="29"/>
      <c r="QXN21" s="29"/>
      <c r="QXO21" s="29"/>
      <c r="QXP21" s="29"/>
      <c r="QXQ21" s="29"/>
      <c r="QXR21" s="29"/>
      <c r="QXS21" s="29"/>
      <c r="QXT21" s="29"/>
      <c r="QXU21" s="29"/>
      <c r="QXV21" s="29"/>
      <c r="QXW21" s="29"/>
      <c r="QXX21" s="29"/>
      <c r="QXY21" s="29"/>
      <c r="QXZ21" s="29"/>
      <c r="QYA21" s="29"/>
      <c r="QYB21" s="29"/>
      <c r="QYC21" s="29"/>
      <c r="QYD21" s="29"/>
      <c r="QYE21" s="29"/>
      <c r="QYF21" s="29"/>
      <c r="QYG21" s="29"/>
      <c r="QYH21" s="29"/>
      <c r="QYI21" s="29"/>
      <c r="QYJ21" s="29"/>
      <c r="QYK21" s="29"/>
      <c r="QYL21" s="29"/>
      <c r="QYM21" s="29"/>
      <c r="QYN21" s="29"/>
      <c r="QYO21" s="29"/>
      <c r="QYP21" s="29"/>
      <c r="QYQ21" s="29"/>
      <c r="QYR21" s="29"/>
      <c r="QYS21" s="29"/>
      <c r="QYT21" s="29"/>
      <c r="QYU21" s="29"/>
      <c r="QYV21" s="29"/>
      <c r="QYW21" s="29"/>
      <c r="QYX21" s="29"/>
      <c r="QYY21" s="29"/>
      <c r="QYZ21" s="29"/>
      <c r="QZA21" s="29"/>
      <c r="QZB21" s="29"/>
      <c r="QZC21" s="29"/>
      <c r="QZD21" s="29"/>
      <c r="QZE21" s="29"/>
      <c r="QZF21" s="29"/>
      <c r="QZG21" s="29"/>
      <c r="QZH21" s="29"/>
      <c r="QZI21" s="29"/>
      <c r="QZJ21" s="29"/>
      <c r="QZK21" s="29"/>
      <c r="QZL21" s="29"/>
      <c r="QZM21" s="29"/>
      <c r="QZN21" s="29"/>
      <c r="QZO21" s="29"/>
      <c r="QZP21" s="29"/>
      <c r="QZQ21" s="29"/>
      <c r="QZR21" s="29"/>
      <c r="QZS21" s="29"/>
      <c r="QZT21" s="29"/>
      <c r="QZU21" s="29"/>
      <c r="QZV21" s="29"/>
      <c r="QZW21" s="29"/>
      <c r="QZX21" s="29"/>
      <c r="QZY21" s="29"/>
      <c r="QZZ21" s="29"/>
      <c r="RAA21" s="29"/>
      <c r="RAB21" s="29"/>
      <c r="RAC21" s="29"/>
      <c r="RAD21" s="29"/>
      <c r="RAE21" s="29"/>
      <c r="RAF21" s="29"/>
      <c r="RAG21" s="29"/>
      <c r="RAH21" s="29"/>
      <c r="RAI21" s="29"/>
      <c r="RAJ21" s="29"/>
      <c r="RAK21" s="29"/>
      <c r="RAL21" s="29"/>
      <c r="RAM21" s="29"/>
      <c r="RAN21" s="29"/>
      <c r="RAO21" s="29"/>
      <c r="RAP21" s="29"/>
      <c r="RAQ21" s="29"/>
      <c r="RAR21" s="29"/>
      <c r="RAS21" s="29"/>
      <c r="RAT21" s="29"/>
      <c r="RAU21" s="29"/>
      <c r="RAV21" s="29"/>
      <c r="RAW21" s="29"/>
      <c r="RAX21" s="29"/>
      <c r="RAY21" s="29"/>
      <c r="RAZ21" s="29"/>
      <c r="RBA21" s="29"/>
      <c r="RBB21" s="29"/>
      <c r="RBC21" s="29"/>
      <c r="RBD21" s="29"/>
      <c r="RBE21" s="29"/>
      <c r="RBF21" s="29"/>
      <c r="RBG21" s="29"/>
      <c r="RBH21" s="29"/>
      <c r="RBI21" s="29"/>
      <c r="RBJ21" s="29"/>
      <c r="RBK21" s="29"/>
      <c r="RBL21" s="29"/>
      <c r="RBM21" s="29"/>
      <c r="RBN21" s="29"/>
      <c r="RBO21" s="29"/>
      <c r="RBP21" s="29"/>
      <c r="RBQ21" s="29"/>
      <c r="RBR21" s="29"/>
      <c r="RBS21" s="29"/>
      <c r="RBT21" s="29"/>
      <c r="RBU21" s="29"/>
      <c r="RBV21" s="29"/>
      <c r="RBW21" s="29"/>
      <c r="RBX21" s="29"/>
      <c r="RBY21" s="29"/>
      <c r="RBZ21" s="29"/>
      <c r="RCA21" s="29"/>
      <c r="RCB21" s="29"/>
      <c r="RCC21" s="29"/>
      <c r="RCD21" s="29"/>
      <c r="RCE21" s="29"/>
      <c r="RCF21" s="29"/>
      <c r="RCG21" s="29"/>
      <c r="RCH21" s="29"/>
      <c r="RCI21" s="29"/>
      <c r="RCJ21" s="29"/>
      <c r="RCK21" s="29"/>
      <c r="RCL21" s="29"/>
      <c r="RCM21" s="29"/>
      <c r="RCN21" s="29"/>
      <c r="RCO21" s="29"/>
      <c r="RCP21" s="29"/>
      <c r="RCQ21" s="29"/>
      <c r="RCR21" s="29"/>
      <c r="RCS21" s="29"/>
      <c r="RCT21" s="29"/>
      <c r="RCU21" s="29"/>
      <c r="RCV21" s="29"/>
      <c r="RCW21" s="29"/>
      <c r="RCX21" s="29"/>
      <c r="RCY21" s="29"/>
      <c r="RCZ21" s="29"/>
      <c r="RDA21" s="29"/>
      <c r="RDB21" s="29"/>
      <c r="RDC21" s="29"/>
      <c r="RDD21" s="29"/>
      <c r="RDE21" s="29"/>
      <c r="RDF21" s="29"/>
      <c r="RDG21" s="29"/>
      <c r="RDH21" s="29"/>
      <c r="RDI21" s="29"/>
      <c r="RDJ21" s="29"/>
      <c r="RDK21" s="29"/>
      <c r="RDL21" s="29"/>
      <c r="RDM21" s="29"/>
      <c r="RDN21" s="29"/>
      <c r="RDO21" s="29"/>
      <c r="RDP21" s="29"/>
      <c r="RDQ21" s="29"/>
      <c r="RDR21" s="29"/>
      <c r="RDS21" s="29"/>
      <c r="RDT21" s="29"/>
      <c r="RDU21" s="29"/>
      <c r="RDV21" s="29"/>
      <c r="RDW21" s="29"/>
      <c r="RDX21" s="29"/>
      <c r="RDY21" s="29"/>
      <c r="RDZ21" s="29"/>
      <c r="REA21" s="29"/>
      <c r="REB21" s="29"/>
      <c r="REC21" s="29"/>
      <c r="RED21" s="29"/>
      <c r="REE21" s="29"/>
      <c r="REF21" s="29"/>
      <c r="REG21" s="29"/>
      <c r="REH21" s="29"/>
      <c r="REI21" s="29"/>
      <c r="REJ21" s="29"/>
      <c r="REK21" s="29"/>
      <c r="REL21" s="29"/>
      <c r="REM21" s="29"/>
      <c r="REN21" s="29"/>
      <c r="REO21" s="29"/>
      <c r="REP21" s="29"/>
      <c r="REQ21" s="29"/>
      <c r="RER21" s="29"/>
      <c r="RES21" s="29"/>
      <c r="RET21" s="29"/>
      <c r="REU21" s="29"/>
      <c r="REV21" s="29"/>
      <c r="REW21" s="29"/>
      <c r="REX21" s="29"/>
      <c r="REY21" s="29"/>
      <c r="REZ21" s="29"/>
      <c r="RFA21" s="29"/>
      <c r="RFB21" s="29"/>
      <c r="RFC21" s="29"/>
      <c r="RFD21" s="29"/>
      <c r="RFE21" s="29"/>
      <c r="RFF21" s="29"/>
      <c r="RFG21" s="29"/>
      <c r="RFH21" s="29"/>
      <c r="RFI21" s="29"/>
      <c r="RFJ21" s="29"/>
      <c r="RFK21" s="29"/>
      <c r="RFL21" s="29"/>
      <c r="RFM21" s="29"/>
      <c r="RFN21" s="29"/>
      <c r="RFO21" s="29"/>
      <c r="RFP21" s="29"/>
      <c r="RFQ21" s="29"/>
      <c r="RFR21" s="29"/>
      <c r="RFS21" s="29"/>
      <c r="RFT21" s="29"/>
      <c r="RFU21" s="29"/>
      <c r="RFV21" s="29"/>
      <c r="RFW21" s="29"/>
      <c r="RFX21" s="29"/>
      <c r="RFY21" s="29"/>
      <c r="RFZ21" s="29"/>
      <c r="RGA21" s="29"/>
      <c r="RGB21" s="29"/>
      <c r="RGC21" s="29"/>
      <c r="RGD21" s="29"/>
      <c r="RGE21" s="29"/>
      <c r="RGF21" s="29"/>
      <c r="RGG21" s="29"/>
      <c r="RGH21" s="29"/>
      <c r="RGI21" s="29"/>
      <c r="RGJ21" s="29"/>
      <c r="RGK21" s="29"/>
      <c r="RGL21" s="29"/>
      <c r="RGM21" s="29"/>
      <c r="RGN21" s="29"/>
      <c r="RGO21" s="29"/>
      <c r="RGP21" s="29"/>
      <c r="RGQ21" s="29"/>
      <c r="RGR21" s="29"/>
      <c r="RGS21" s="29"/>
      <c r="RGT21" s="29"/>
      <c r="RGU21" s="29"/>
      <c r="RGV21" s="29"/>
      <c r="RGW21" s="29"/>
      <c r="RGX21" s="29"/>
      <c r="RGY21" s="29"/>
      <c r="RGZ21" s="29"/>
      <c r="RHA21" s="29"/>
      <c r="RHB21" s="29"/>
      <c r="RHC21" s="29"/>
      <c r="RHD21" s="29"/>
      <c r="RHE21" s="29"/>
      <c r="RHF21" s="29"/>
      <c r="RHG21" s="29"/>
      <c r="RHH21" s="29"/>
      <c r="RHI21" s="29"/>
      <c r="RHJ21" s="29"/>
      <c r="RHK21" s="29"/>
      <c r="RHL21" s="29"/>
      <c r="RHM21" s="29"/>
      <c r="RHN21" s="29"/>
      <c r="RHO21" s="29"/>
      <c r="RHP21" s="29"/>
      <c r="RHQ21" s="29"/>
      <c r="RHR21" s="29"/>
      <c r="RHS21" s="29"/>
      <c r="RHT21" s="29"/>
      <c r="RHU21" s="29"/>
      <c r="RHV21" s="29"/>
      <c r="RHW21" s="29"/>
      <c r="RHX21" s="29"/>
      <c r="RHY21" s="29"/>
      <c r="RHZ21" s="29"/>
      <c r="RIA21" s="29"/>
      <c r="RIB21" s="29"/>
      <c r="RIC21" s="29"/>
      <c r="RID21" s="29"/>
      <c r="RIE21" s="29"/>
      <c r="RIF21" s="29"/>
      <c r="RIG21" s="29"/>
      <c r="RIH21" s="29"/>
      <c r="RII21" s="29"/>
      <c r="RIJ21" s="29"/>
      <c r="RIK21" s="29"/>
      <c r="RIL21" s="29"/>
      <c r="RIM21" s="29"/>
      <c r="RIN21" s="29"/>
      <c r="RIO21" s="29"/>
      <c r="RIP21" s="29"/>
      <c r="RIQ21" s="29"/>
      <c r="RIR21" s="29"/>
      <c r="RIS21" s="29"/>
      <c r="RIT21" s="29"/>
      <c r="RIU21" s="29"/>
      <c r="RIV21" s="29"/>
      <c r="RIW21" s="29"/>
      <c r="RIX21" s="29"/>
      <c r="RIY21" s="29"/>
      <c r="RIZ21" s="29"/>
      <c r="RJA21" s="29"/>
      <c r="RJB21" s="29"/>
      <c r="RJC21" s="29"/>
      <c r="RJD21" s="29"/>
      <c r="RJE21" s="29"/>
      <c r="RJF21" s="29"/>
      <c r="RJG21" s="29"/>
      <c r="RJH21" s="29"/>
      <c r="RJI21" s="29"/>
      <c r="RJJ21" s="29"/>
      <c r="RJK21" s="29"/>
      <c r="RJL21" s="29"/>
      <c r="RJM21" s="29"/>
      <c r="RJN21" s="29"/>
      <c r="RJO21" s="29"/>
      <c r="RJP21" s="29"/>
      <c r="RJQ21" s="29"/>
      <c r="RJR21" s="29"/>
      <c r="RJS21" s="29"/>
      <c r="RJT21" s="29"/>
      <c r="RJU21" s="29"/>
      <c r="RJV21" s="29"/>
      <c r="RJW21" s="29"/>
      <c r="RJX21" s="29"/>
      <c r="RJY21" s="29"/>
      <c r="RJZ21" s="29"/>
      <c r="RKA21" s="29"/>
      <c r="RKB21" s="29"/>
      <c r="RKC21" s="29"/>
      <c r="RKD21" s="29"/>
      <c r="RKE21" s="29"/>
      <c r="RKF21" s="29"/>
      <c r="RKG21" s="29"/>
      <c r="RKH21" s="29"/>
      <c r="RKI21" s="29"/>
      <c r="RKJ21" s="29"/>
      <c r="RKK21" s="29"/>
      <c r="RKL21" s="29"/>
      <c r="RKM21" s="29"/>
      <c r="RKN21" s="29"/>
      <c r="RKO21" s="29"/>
      <c r="RKP21" s="29"/>
      <c r="RKQ21" s="29"/>
      <c r="RKR21" s="29"/>
      <c r="RKS21" s="29"/>
      <c r="RKT21" s="29"/>
      <c r="RKU21" s="29"/>
      <c r="RKV21" s="29"/>
      <c r="RKW21" s="29"/>
      <c r="RKX21" s="29"/>
      <c r="RKY21" s="29"/>
      <c r="RKZ21" s="29"/>
      <c r="RLA21" s="29"/>
      <c r="RLB21" s="29"/>
      <c r="RLC21" s="29"/>
      <c r="RLD21" s="29"/>
      <c r="RLE21" s="29"/>
      <c r="RLF21" s="29"/>
      <c r="RLG21" s="29"/>
      <c r="RLH21" s="29"/>
      <c r="RLI21" s="29"/>
      <c r="RLJ21" s="29"/>
      <c r="RLK21" s="29"/>
      <c r="RLL21" s="29"/>
      <c r="RLM21" s="29"/>
      <c r="RLN21" s="29"/>
      <c r="RLO21" s="29"/>
      <c r="RLP21" s="29"/>
      <c r="RLQ21" s="29"/>
      <c r="RLR21" s="29"/>
      <c r="RLS21" s="29"/>
      <c r="RLT21" s="29"/>
      <c r="RLU21" s="29"/>
      <c r="RLV21" s="29"/>
      <c r="RLW21" s="29"/>
      <c r="RLX21" s="29"/>
      <c r="RLY21" s="29"/>
      <c r="RLZ21" s="29"/>
      <c r="RMA21" s="29"/>
      <c r="RMB21" s="29"/>
      <c r="RMC21" s="29"/>
      <c r="RMD21" s="29"/>
      <c r="RME21" s="29"/>
      <c r="RMF21" s="29"/>
      <c r="RMG21" s="29"/>
      <c r="RMH21" s="29"/>
      <c r="RMI21" s="29"/>
      <c r="RMJ21" s="29"/>
      <c r="RMK21" s="29"/>
      <c r="RML21" s="29"/>
      <c r="RMM21" s="29"/>
      <c r="RMN21" s="29"/>
      <c r="RMO21" s="29"/>
      <c r="RMP21" s="29"/>
      <c r="RMQ21" s="29"/>
      <c r="RMR21" s="29"/>
      <c r="RMS21" s="29"/>
      <c r="RMT21" s="29"/>
      <c r="RMU21" s="29"/>
      <c r="RMV21" s="29"/>
      <c r="RMW21" s="29"/>
      <c r="RMX21" s="29"/>
      <c r="RMY21" s="29"/>
      <c r="RMZ21" s="29"/>
      <c r="RNA21" s="29"/>
      <c r="RNB21" s="29"/>
      <c r="RNC21" s="29"/>
      <c r="RND21" s="29"/>
      <c r="RNE21" s="29"/>
      <c r="RNF21" s="29"/>
      <c r="RNG21" s="29"/>
      <c r="RNH21" s="29"/>
      <c r="RNI21" s="29"/>
      <c r="RNJ21" s="29"/>
      <c r="RNK21" s="29"/>
      <c r="RNL21" s="29"/>
      <c r="RNM21" s="29"/>
      <c r="RNN21" s="29"/>
      <c r="RNO21" s="29"/>
      <c r="RNP21" s="29"/>
      <c r="RNQ21" s="29"/>
      <c r="RNR21" s="29"/>
      <c r="RNS21" s="29"/>
      <c r="RNT21" s="29"/>
      <c r="RNU21" s="29"/>
      <c r="RNV21" s="29"/>
      <c r="RNW21" s="29"/>
      <c r="RNX21" s="29"/>
      <c r="RNY21" s="29"/>
      <c r="RNZ21" s="29"/>
      <c r="ROA21" s="29"/>
      <c r="ROB21" s="29"/>
      <c r="ROC21" s="29"/>
      <c r="ROD21" s="29"/>
      <c r="ROE21" s="29"/>
      <c r="ROF21" s="29"/>
      <c r="ROG21" s="29"/>
      <c r="ROH21" s="29"/>
      <c r="ROI21" s="29"/>
      <c r="ROJ21" s="29"/>
      <c r="ROK21" s="29"/>
      <c r="ROL21" s="29"/>
      <c r="ROM21" s="29"/>
      <c r="RON21" s="29"/>
      <c r="ROO21" s="29"/>
      <c r="ROP21" s="29"/>
      <c r="ROQ21" s="29"/>
      <c r="ROR21" s="29"/>
      <c r="ROS21" s="29"/>
      <c r="ROT21" s="29"/>
      <c r="ROU21" s="29"/>
      <c r="ROV21" s="29"/>
      <c r="ROW21" s="29"/>
      <c r="ROX21" s="29"/>
      <c r="ROY21" s="29"/>
      <c r="ROZ21" s="29"/>
      <c r="RPA21" s="29"/>
      <c r="RPB21" s="29"/>
      <c r="RPC21" s="29"/>
      <c r="RPD21" s="29"/>
      <c r="RPE21" s="29"/>
      <c r="RPF21" s="29"/>
      <c r="RPG21" s="29"/>
      <c r="RPH21" s="29"/>
      <c r="RPI21" s="29"/>
      <c r="RPJ21" s="29"/>
      <c r="RPK21" s="29"/>
      <c r="RPL21" s="29"/>
      <c r="RPM21" s="29"/>
      <c r="RPN21" s="29"/>
      <c r="RPO21" s="29"/>
      <c r="RPP21" s="29"/>
      <c r="RPQ21" s="29"/>
      <c r="RPR21" s="29"/>
      <c r="RPS21" s="29"/>
      <c r="RPT21" s="29"/>
      <c r="RPU21" s="29"/>
      <c r="RPV21" s="29"/>
      <c r="RPW21" s="29"/>
      <c r="RPX21" s="29"/>
      <c r="RPY21" s="29"/>
      <c r="RPZ21" s="29"/>
      <c r="RQA21" s="29"/>
      <c r="RQB21" s="29"/>
      <c r="RQC21" s="29"/>
      <c r="RQD21" s="29"/>
      <c r="RQE21" s="29"/>
      <c r="RQF21" s="29"/>
      <c r="RQG21" s="29"/>
      <c r="RQH21" s="29"/>
      <c r="RQI21" s="29"/>
      <c r="RQJ21" s="29"/>
      <c r="RQK21" s="29"/>
      <c r="RQL21" s="29"/>
      <c r="RQM21" s="29"/>
      <c r="RQN21" s="29"/>
      <c r="RQO21" s="29"/>
      <c r="RQP21" s="29"/>
      <c r="RQQ21" s="29"/>
      <c r="RQR21" s="29"/>
      <c r="RQS21" s="29"/>
      <c r="RQT21" s="29"/>
      <c r="RQU21" s="29"/>
      <c r="RQV21" s="29"/>
      <c r="RQW21" s="29"/>
      <c r="RQX21" s="29"/>
      <c r="RQY21" s="29"/>
      <c r="RQZ21" s="29"/>
      <c r="RRA21" s="29"/>
      <c r="RRB21" s="29"/>
      <c r="RRC21" s="29"/>
      <c r="RRD21" s="29"/>
      <c r="RRE21" s="29"/>
      <c r="RRF21" s="29"/>
      <c r="RRG21" s="29"/>
      <c r="RRH21" s="29"/>
      <c r="RRI21" s="29"/>
      <c r="RRJ21" s="29"/>
      <c r="RRK21" s="29"/>
      <c r="RRL21" s="29"/>
      <c r="RRM21" s="29"/>
      <c r="RRN21" s="29"/>
      <c r="RRO21" s="29"/>
      <c r="RRP21" s="29"/>
      <c r="RRQ21" s="29"/>
      <c r="RRR21" s="29"/>
      <c r="RRS21" s="29"/>
      <c r="RRT21" s="29"/>
      <c r="RRU21" s="29"/>
      <c r="RRV21" s="29"/>
      <c r="RRW21" s="29"/>
      <c r="RRX21" s="29"/>
      <c r="RRY21" s="29"/>
      <c r="RRZ21" s="29"/>
      <c r="RSA21" s="29"/>
      <c r="RSB21" s="29"/>
      <c r="RSC21" s="29"/>
      <c r="RSD21" s="29"/>
      <c r="RSE21" s="29"/>
      <c r="RSF21" s="29"/>
      <c r="RSG21" s="29"/>
      <c r="RSH21" s="29"/>
      <c r="RSI21" s="29"/>
      <c r="RSJ21" s="29"/>
      <c r="RSK21" s="29"/>
      <c r="RSL21" s="29"/>
      <c r="RSM21" s="29"/>
      <c r="RSN21" s="29"/>
      <c r="RSO21" s="29"/>
      <c r="RSP21" s="29"/>
      <c r="RSQ21" s="29"/>
      <c r="RSR21" s="29"/>
      <c r="RSS21" s="29"/>
      <c r="RST21" s="29"/>
      <c r="RSU21" s="29"/>
      <c r="RSV21" s="29"/>
      <c r="RSW21" s="29"/>
      <c r="RSX21" s="29"/>
      <c r="RSY21" s="29"/>
      <c r="RSZ21" s="29"/>
      <c r="RTA21" s="29"/>
      <c r="RTB21" s="29"/>
      <c r="RTC21" s="29"/>
      <c r="RTD21" s="29"/>
      <c r="RTE21" s="29"/>
      <c r="RTF21" s="29"/>
      <c r="RTG21" s="29"/>
      <c r="RTH21" s="29"/>
      <c r="RTI21" s="29"/>
      <c r="RTJ21" s="29"/>
      <c r="RTK21" s="29"/>
      <c r="RTL21" s="29"/>
      <c r="RTM21" s="29"/>
      <c r="RTN21" s="29"/>
      <c r="RTO21" s="29"/>
      <c r="RTP21" s="29"/>
      <c r="RTQ21" s="29"/>
      <c r="RTR21" s="29"/>
      <c r="RTS21" s="29"/>
      <c r="RTT21" s="29"/>
      <c r="RTU21" s="29"/>
      <c r="RTV21" s="29"/>
      <c r="RTW21" s="29"/>
      <c r="RTX21" s="29"/>
      <c r="RTY21" s="29"/>
      <c r="RTZ21" s="29"/>
      <c r="RUA21" s="29"/>
      <c r="RUB21" s="29"/>
      <c r="RUC21" s="29"/>
      <c r="RUD21" s="29"/>
      <c r="RUE21" s="29"/>
      <c r="RUF21" s="29"/>
      <c r="RUG21" s="29"/>
      <c r="RUH21" s="29"/>
      <c r="RUI21" s="29"/>
      <c r="RUJ21" s="29"/>
      <c r="RUK21" s="29"/>
      <c r="RUL21" s="29"/>
      <c r="RUM21" s="29"/>
      <c r="RUN21" s="29"/>
      <c r="RUO21" s="29"/>
      <c r="RUP21" s="29"/>
      <c r="RUQ21" s="29"/>
      <c r="RUR21" s="29"/>
      <c r="RUS21" s="29"/>
      <c r="RUT21" s="29"/>
      <c r="RUU21" s="29"/>
      <c r="RUV21" s="29"/>
      <c r="RUW21" s="29"/>
      <c r="RUX21" s="29"/>
      <c r="RUY21" s="29"/>
      <c r="RUZ21" s="29"/>
      <c r="RVA21" s="29"/>
      <c r="RVB21" s="29"/>
      <c r="RVC21" s="29"/>
      <c r="RVD21" s="29"/>
      <c r="RVE21" s="29"/>
      <c r="RVF21" s="29"/>
      <c r="RVG21" s="29"/>
      <c r="RVH21" s="29"/>
      <c r="RVI21" s="29"/>
      <c r="RVJ21" s="29"/>
      <c r="RVK21" s="29"/>
      <c r="RVL21" s="29"/>
      <c r="RVM21" s="29"/>
      <c r="RVN21" s="29"/>
      <c r="RVO21" s="29"/>
      <c r="RVP21" s="29"/>
      <c r="RVQ21" s="29"/>
      <c r="RVR21" s="29"/>
      <c r="RVS21" s="29"/>
      <c r="RVT21" s="29"/>
      <c r="RVU21" s="29"/>
      <c r="RVV21" s="29"/>
      <c r="RVW21" s="29"/>
      <c r="RVX21" s="29"/>
      <c r="RVY21" s="29"/>
      <c r="RVZ21" s="29"/>
      <c r="RWA21" s="29"/>
      <c r="RWB21" s="29"/>
      <c r="RWC21" s="29"/>
      <c r="RWD21" s="29"/>
      <c r="RWE21" s="29"/>
      <c r="RWF21" s="29"/>
      <c r="RWG21" s="29"/>
      <c r="RWH21" s="29"/>
      <c r="RWI21" s="29"/>
      <c r="RWJ21" s="29"/>
      <c r="RWK21" s="29"/>
      <c r="RWL21" s="29"/>
      <c r="RWM21" s="29"/>
      <c r="RWN21" s="29"/>
      <c r="RWO21" s="29"/>
      <c r="RWP21" s="29"/>
      <c r="RWQ21" s="29"/>
      <c r="RWR21" s="29"/>
      <c r="RWS21" s="29"/>
      <c r="RWT21" s="29"/>
      <c r="RWU21" s="29"/>
      <c r="RWV21" s="29"/>
      <c r="RWW21" s="29"/>
      <c r="RWX21" s="29"/>
      <c r="RWY21" s="29"/>
      <c r="RWZ21" s="29"/>
      <c r="RXA21" s="29"/>
      <c r="RXB21" s="29"/>
      <c r="RXC21" s="29"/>
      <c r="RXD21" s="29"/>
      <c r="RXE21" s="29"/>
      <c r="RXF21" s="29"/>
      <c r="RXG21" s="29"/>
      <c r="RXH21" s="29"/>
      <c r="RXI21" s="29"/>
      <c r="RXJ21" s="29"/>
      <c r="RXK21" s="29"/>
      <c r="RXL21" s="29"/>
      <c r="RXM21" s="29"/>
      <c r="RXN21" s="29"/>
      <c r="RXO21" s="29"/>
      <c r="RXP21" s="29"/>
      <c r="RXQ21" s="29"/>
      <c r="RXR21" s="29"/>
      <c r="RXS21" s="29"/>
      <c r="RXT21" s="29"/>
      <c r="RXU21" s="29"/>
      <c r="RXV21" s="29"/>
      <c r="RXW21" s="29"/>
      <c r="RXX21" s="29"/>
      <c r="RXY21" s="29"/>
      <c r="RXZ21" s="29"/>
      <c r="RYA21" s="29"/>
      <c r="RYB21" s="29"/>
      <c r="RYC21" s="29"/>
      <c r="RYD21" s="29"/>
      <c r="RYE21" s="29"/>
      <c r="RYF21" s="29"/>
      <c r="RYG21" s="29"/>
      <c r="RYH21" s="29"/>
      <c r="RYI21" s="29"/>
      <c r="RYJ21" s="29"/>
      <c r="RYK21" s="29"/>
      <c r="RYL21" s="29"/>
      <c r="RYM21" s="29"/>
      <c r="RYN21" s="29"/>
      <c r="RYO21" s="29"/>
      <c r="RYP21" s="29"/>
      <c r="RYQ21" s="29"/>
      <c r="RYR21" s="29"/>
      <c r="RYS21" s="29"/>
      <c r="RYT21" s="29"/>
      <c r="RYU21" s="29"/>
      <c r="RYV21" s="29"/>
      <c r="RYW21" s="29"/>
      <c r="RYX21" s="29"/>
      <c r="RYY21" s="29"/>
      <c r="RYZ21" s="29"/>
      <c r="RZA21" s="29"/>
      <c r="RZB21" s="29"/>
      <c r="RZC21" s="29"/>
      <c r="RZD21" s="29"/>
      <c r="RZE21" s="29"/>
      <c r="RZF21" s="29"/>
      <c r="RZG21" s="29"/>
      <c r="RZH21" s="29"/>
      <c r="RZI21" s="29"/>
      <c r="RZJ21" s="29"/>
      <c r="RZK21" s="29"/>
      <c r="RZL21" s="29"/>
      <c r="RZM21" s="29"/>
      <c r="RZN21" s="29"/>
      <c r="RZO21" s="29"/>
      <c r="RZP21" s="29"/>
      <c r="RZQ21" s="29"/>
      <c r="RZR21" s="29"/>
      <c r="RZS21" s="29"/>
      <c r="RZT21" s="29"/>
      <c r="RZU21" s="29"/>
      <c r="RZV21" s="29"/>
      <c r="RZW21" s="29"/>
      <c r="RZX21" s="29"/>
      <c r="RZY21" s="29"/>
      <c r="RZZ21" s="29"/>
      <c r="SAA21" s="29"/>
      <c r="SAB21" s="29"/>
      <c r="SAC21" s="29"/>
      <c r="SAD21" s="29"/>
      <c r="SAE21" s="29"/>
      <c r="SAF21" s="29"/>
      <c r="SAG21" s="29"/>
      <c r="SAH21" s="29"/>
      <c r="SAI21" s="29"/>
      <c r="SAJ21" s="29"/>
      <c r="SAK21" s="29"/>
      <c r="SAL21" s="29"/>
      <c r="SAM21" s="29"/>
      <c r="SAN21" s="29"/>
      <c r="SAO21" s="29"/>
      <c r="SAP21" s="29"/>
      <c r="SAQ21" s="29"/>
      <c r="SAR21" s="29"/>
      <c r="SAS21" s="29"/>
      <c r="SAT21" s="29"/>
      <c r="SAU21" s="29"/>
      <c r="SAV21" s="29"/>
      <c r="SAW21" s="29"/>
      <c r="SAX21" s="29"/>
      <c r="SAY21" s="29"/>
      <c r="SAZ21" s="29"/>
      <c r="SBA21" s="29"/>
      <c r="SBB21" s="29"/>
      <c r="SBC21" s="29"/>
      <c r="SBD21" s="29"/>
      <c r="SBE21" s="29"/>
      <c r="SBF21" s="29"/>
      <c r="SBG21" s="29"/>
      <c r="SBH21" s="29"/>
      <c r="SBI21" s="29"/>
      <c r="SBJ21" s="29"/>
      <c r="SBK21" s="29"/>
      <c r="SBL21" s="29"/>
      <c r="SBM21" s="29"/>
      <c r="SBN21" s="29"/>
      <c r="SBO21" s="29"/>
      <c r="SBP21" s="29"/>
      <c r="SBQ21" s="29"/>
      <c r="SBR21" s="29"/>
      <c r="SBS21" s="29"/>
      <c r="SBT21" s="29"/>
      <c r="SBU21" s="29"/>
      <c r="SBV21" s="29"/>
      <c r="SBW21" s="29"/>
      <c r="SBX21" s="29"/>
      <c r="SBY21" s="29"/>
      <c r="SBZ21" s="29"/>
      <c r="SCA21" s="29"/>
      <c r="SCB21" s="29"/>
      <c r="SCC21" s="29"/>
      <c r="SCD21" s="29"/>
      <c r="SCE21" s="29"/>
      <c r="SCF21" s="29"/>
      <c r="SCG21" s="29"/>
      <c r="SCH21" s="29"/>
      <c r="SCI21" s="29"/>
      <c r="SCJ21" s="29"/>
      <c r="SCK21" s="29"/>
      <c r="SCL21" s="29"/>
      <c r="SCM21" s="29"/>
      <c r="SCN21" s="29"/>
      <c r="SCO21" s="29"/>
      <c r="SCP21" s="29"/>
      <c r="SCQ21" s="29"/>
      <c r="SCR21" s="29"/>
      <c r="SCS21" s="29"/>
      <c r="SCT21" s="29"/>
      <c r="SCU21" s="29"/>
      <c r="SCV21" s="29"/>
      <c r="SCW21" s="29"/>
      <c r="SCX21" s="29"/>
      <c r="SCY21" s="29"/>
      <c r="SCZ21" s="29"/>
      <c r="SDA21" s="29"/>
      <c r="SDB21" s="29"/>
      <c r="SDC21" s="29"/>
      <c r="SDD21" s="29"/>
      <c r="SDE21" s="29"/>
      <c r="SDF21" s="29"/>
      <c r="SDG21" s="29"/>
      <c r="SDH21" s="29"/>
      <c r="SDI21" s="29"/>
      <c r="SDJ21" s="29"/>
      <c r="SDK21" s="29"/>
      <c r="SDL21" s="29"/>
      <c r="SDM21" s="29"/>
      <c r="SDN21" s="29"/>
      <c r="SDO21" s="29"/>
      <c r="SDP21" s="29"/>
      <c r="SDQ21" s="29"/>
      <c r="SDR21" s="29"/>
      <c r="SDS21" s="29"/>
      <c r="SDT21" s="29"/>
      <c r="SDU21" s="29"/>
      <c r="SDV21" s="29"/>
      <c r="SDW21" s="29"/>
      <c r="SDX21" s="29"/>
      <c r="SDY21" s="29"/>
      <c r="SDZ21" s="29"/>
      <c r="SEA21" s="29"/>
      <c r="SEB21" s="29"/>
      <c r="SEC21" s="29"/>
      <c r="SED21" s="29"/>
      <c r="SEE21" s="29"/>
      <c r="SEF21" s="29"/>
      <c r="SEG21" s="29"/>
      <c r="SEH21" s="29"/>
      <c r="SEI21" s="29"/>
      <c r="SEJ21" s="29"/>
      <c r="SEK21" s="29"/>
      <c r="SEL21" s="29"/>
      <c r="SEM21" s="29"/>
      <c r="SEN21" s="29"/>
      <c r="SEO21" s="29"/>
      <c r="SEP21" s="29"/>
      <c r="SEQ21" s="29"/>
      <c r="SER21" s="29"/>
      <c r="SES21" s="29"/>
      <c r="SET21" s="29"/>
      <c r="SEU21" s="29"/>
      <c r="SEV21" s="29"/>
      <c r="SEW21" s="29"/>
      <c r="SEX21" s="29"/>
      <c r="SEY21" s="29"/>
      <c r="SEZ21" s="29"/>
      <c r="SFA21" s="29"/>
      <c r="SFB21" s="29"/>
      <c r="SFC21" s="29"/>
      <c r="SFD21" s="29"/>
      <c r="SFE21" s="29"/>
      <c r="SFF21" s="29"/>
      <c r="SFG21" s="29"/>
      <c r="SFH21" s="29"/>
      <c r="SFI21" s="29"/>
      <c r="SFJ21" s="29"/>
      <c r="SFK21" s="29"/>
      <c r="SFL21" s="29"/>
      <c r="SFM21" s="29"/>
      <c r="SFN21" s="29"/>
      <c r="SFO21" s="29"/>
      <c r="SFP21" s="29"/>
      <c r="SFQ21" s="29"/>
      <c r="SFR21" s="29"/>
      <c r="SFS21" s="29"/>
      <c r="SFT21" s="29"/>
      <c r="SFU21" s="29"/>
      <c r="SFV21" s="29"/>
      <c r="SFW21" s="29"/>
      <c r="SFX21" s="29"/>
      <c r="SFY21" s="29"/>
      <c r="SFZ21" s="29"/>
      <c r="SGA21" s="29"/>
      <c r="SGB21" s="29"/>
      <c r="SGC21" s="29"/>
      <c r="SGD21" s="29"/>
      <c r="SGE21" s="29"/>
      <c r="SGF21" s="29"/>
      <c r="SGG21" s="29"/>
      <c r="SGH21" s="29"/>
      <c r="SGI21" s="29"/>
      <c r="SGJ21" s="29"/>
      <c r="SGK21" s="29"/>
      <c r="SGL21" s="29"/>
      <c r="SGM21" s="29"/>
      <c r="SGN21" s="29"/>
      <c r="SGO21" s="29"/>
      <c r="SGP21" s="29"/>
      <c r="SGQ21" s="29"/>
      <c r="SGR21" s="29"/>
      <c r="SGS21" s="29"/>
      <c r="SGT21" s="29"/>
      <c r="SGU21" s="29"/>
      <c r="SGV21" s="29"/>
      <c r="SGW21" s="29"/>
      <c r="SGX21" s="29"/>
      <c r="SGY21" s="29"/>
      <c r="SGZ21" s="29"/>
      <c r="SHA21" s="29"/>
      <c r="SHB21" s="29"/>
      <c r="SHC21" s="29"/>
      <c r="SHD21" s="29"/>
      <c r="SHE21" s="29"/>
      <c r="SHF21" s="29"/>
      <c r="SHG21" s="29"/>
      <c r="SHH21" s="29"/>
      <c r="SHI21" s="29"/>
      <c r="SHJ21" s="29"/>
      <c r="SHK21" s="29"/>
      <c r="SHL21" s="29"/>
      <c r="SHM21" s="29"/>
      <c r="SHN21" s="29"/>
      <c r="SHO21" s="29"/>
      <c r="SHP21" s="29"/>
      <c r="SHQ21" s="29"/>
      <c r="SHR21" s="29"/>
      <c r="SHS21" s="29"/>
      <c r="SHT21" s="29"/>
      <c r="SHU21" s="29"/>
      <c r="SHV21" s="29"/>
      <c r="SHW21" s="29"/>
      <c r="SHX21" s="29"/>
      <c r="SHY21" s="29"/>
      <c r="SHZ21" s="29"/>
      <c r="SIA21" s="29"/>
      <c r="SIB21" s="29"/>
      <c r="SIC21" s="29"/>
      <c r="SID21" s="29"/>
      <c r="SIE21" s="29"/>
      <c r="SIF21" s="29"/>
      <c r="SIG21" s="29"/>
      <c r="SIH21" s="29"/>
      <c r="SII21" s="29"/>
      <c r="SIJ21" s="29"/>
      <c r="SIK21" s="29"/>
      <c r="SIL21" s="29"/>
      <c r="SIM21" s="29"/>
      <c r="SIN21" s="29"/>
      <c r="SIO21" s="29"/>
      <c r="SIP21" s="29"/>
      <c r="SIQ21" s="29"/>
      <c r="SIR21" s="29"/>
      <c r="SIS21" s="29"/>
      <c r="SIT21" s="29"/>
      <c r="SIU21" s="29"/>
      <c r="SIV21" s="29"/>
      <c r="SIW21" s="29"/>
      <c r="SIX21" s="29"/>
      <c r="SIY21" s="29"/>
      <c r="SIZ21" s="29"/>
      <c r="SJA21" s="29"/>
      <c r="SJB21" s="29"/>
      <c r="SJC21" s="29"/>
      <c r="SJD21" s="29"/>
      <c r="SJE21" s="29"/>
      <c r="SJF21" s="29"/>
      <c r="SJG21" s="29"/>
      <c r="SJH21" s="29"/>
      <c r="SJI21" s="29"/>
      <c r="SJJ21" s="29"/>
      <c r="SJK21" s="29"/>
      <c r="SJL21" s="29"/>
      <c r="SJM21" s="29"/>
      <c r="SJN21" s="29"/>
      <c r="SJO21" s="29"/>
      <c r="SJP21" s="29"/>
      <c r="SJQ21" s="29"/>
      <c r="SJR21" s="29"/>
      <c r="SJS21" s="29"/>
      <c r="SJT21" s="29"/>
      <c r="SJU21" s="29"/>
      <c r="SJV21" s="29"/>
      <c r="SJW21" s="29"/>
      <c r="SJX21" s="29"/>
      <c r="SJY21" s="29"/>
      <c r="SJZ21" s="29"/>
      <c r="SKA21" s="29"/>
      <c r="SKB21" s="29"/>
      <c r="SKC21" s="29"/>
      <c r="SKD21" s="29"/>
      <c r="SKE21" s="29"/>
      <c r="SKF21" s="29"/>
      <c r="SKG21" s="29"/>
      <c r="SKH21" s="29"/>
      <c r="SKI21" s="29"/>
      <c r="SKJ21" s="29"/>
      <c r="SKK21" s="29"/>
      <c r="SKL21" s="29"/>
      <c r="SKM21" s="29"/>
      <c r="SKN21" s="29"/>
      <c r="SKO21" s="29"/>
      <c r="SKP21" s="29"/>
      <c r="SKQ21" s="29"/>
      <c r="SKR21" s="29"/>
      <c r="SKS21" s="29"/>
      <c r="SKT21" s="29"/>
      <c r="SKU21" s="29"/>
      <c r="SKV21" s="29"/>
      <c r="SKW21" s="29"/>
      <c r="SKX21" s="29"/>
      <c r="SKY21" s="29"/>
      <c r="SKZ21" s="29"/>
      <c r="SLA21" s="29"/>
      <c r="SLB21" s="29"/>
      <c r="SLC21" s="29"/>
      <c r="SLD21" s="29"/>
      <c r="SLE21" s="29"/>
      <c r="SLF21" s="29"/>
      <c r="SLG21" s="29"/>
      <c r="SLH21" s="29"/>
      <c r="SLI21" s="29"/>
      <c r="SLJ21" s="29"/>
      <c r="SLK21" s="29"/>
      <c r="SLL21" s="29"/>
      <c r="SLM21" s="29"/>
      <c r="SLN21" s="29"/>
      <c r="SLO21" s="29"/>
      <c r="SLP21" s="29"/>
      <c r="SLQ21" s="29"/>
      <c r="SLR21" s="29"/>
      <c r="SLS21" s="29"/>
      <c r="SLT21" s="29"/>
      <c r="SLU21" s="29"/>
      <c r="SLV21" s="29"/>
      <c r="SLW21" s="29"/>
      <c r="SLX21" s="29"/>
      <c r="SLY21" s="29"/>
      <c r="SLZ21" s="29"/>
      <c r="SMA21" s="29"/>
      <c r="SMB21" s="29"/>
      <c r="SMC21" s="29"/>
      <c r="SMD21" s="29"/>
      <c r="SME21" s="29"/>
      <c r="SMF21" s="29"/>
      <c r="SMG21" s="29"/>
      <c r="SMH21" s="29"/>
      <c r="SMI21" s="29"/>
      <c r="SMJ21" s="29"/>
      <c r="SMK21" s="29"/>
      <c r="SML21" s="29"/>
      <c r="SMM21" s="29"/>
      <c r="SMN21" s="29"/>
      <c r="SMO21" s="29"/>
      <c r="SMP21" s="29"/>
      <c r="SMQ21" s="29"/>
      <c r="SMR21" s="29"/>
      <c r="SMS21" s="29"/>
      <c r="SMT21" s="29"/>
      <c r="SMU21" s="29"/>
      <c r="SMV21" s="29"/>
      <c r="SMW21" s="29"/>
      <c r="SMX21" s="29"/>
      <c r="SMY21" s="29"/>
      <c r="SMZ21" s="29"/>
      <c r="SNA21" s="29"/>
      <c r="SNB21" s="29"/>
      <c r="SNC21" s="29"/>
      <c r="SND21" s="29"/>
      <c r="SNE21" s="29"/>
      <c r="SNF21" s="29"/>
      <c r="SNG21" s="29"/>
      <c r="SNH21" s="29"/>
      <c r="SNI21" s="29"/>
      <c r="SNJ21" s="29"/>
      <c r="SNK21" s="29"/>
      <c r="SNL21" s="29"/>
      <c r="SNM21" s="29"/>
      <c r="SNN21" s="29"/>
      <c r="SNO21" s="29"/>
      <c r="SNP21" s="29"/>
      <c r="SNQ21" s="29"/>
      <c r="SNR21" s="29"/>
      <c r="SNS21" s="29"/>
      <c r="SNT21" s="29"/>
      <c r="SNU21" s="29"/>
      <c r="SNV21" s="29"/>
      <c r="SNW21" s="29"/>
      <c r="SNX21" s="29"/>
      <c r="SNY21" s="29"/>
      <c r="SNZ21" s="29"/>
      <c r="SOA21" s="29"/>
      <c r="SOB21" s="29"/>
      <c r="SOC21" s="29"/>
      <c r="SOD21" s="29"/>
      <c r="SOE21" s="29"/>
      <c r="SOF21" s="29"/>
      <c r="SOG21" s="29"/>
      <c r="SOH21" s="29"/>
      <c r="SOI21" s="29"/>
      <c r="SOJ21" s="29"/>
      <c r="SOK21" s="29"/>
      <c r="SOL21" s="29"/>
      <c r="SOM21" s="29"/>
      <c r="SON21" s="29"/>
      <c r="SOO21" s="29"/>
      <c r="SOP21" s="29"/>
      <c r="SOQ21" s="29"/>
      <c r="SOR21" s="29"/>
      <c r="SOS21" s="29"/>
      <c r="SOT21" s="29"/>
      <c r="SOU21" s="29"/>
      <c r="SOV21" s="29"/>
      <c r="SOW21" s="29"/>
      <c r="SOX21" s="29"/>
      <c r="SOY21" s="29"/>
      <c r="SOZ21" s="29"/>
      <c r="SPA21" s="29"/>
      <c r="SPB21" s="29"/>
      <c r="SPC21" s="29"/>
      <c r="SPD21" s="29"/>
      <c r="SPE21" s="29"/>
      <c r="SPF21" s="29"/>
      <c r="SPG21" s="29"/>
      <c r="SPH21" s="29"/>
      <c r="SPI21" s="29"/>
      <c r="SPJ21" s="29"/>
      <c r="SPK21" s="29"/>
      <c r="SPL21" s="29"/>
      <c r="SPM21" s="29"/>
      <c r="SPN21" s="29"/>
      <c r="SPO21" s="29"/>
      <c r="SPP21" s="29"/>
      <c r="SPQ21" s="29"/>
      <c r="SPR21" s="29"/>
      <c r="SPS21" s="29"/>
      <c r="SPT21" s="29"/>
      <c r="SPU21" s="29"/>
      <c r="SPV21" s="29"/>
      <c r="SPW21" s="29"/>
      <c r="SPX21" s="29"/>
      <c r="SPY21" s="29"/>
      <c r="SPZ21" s="29"/>
      <c r="SQA21" s="29"/>
      <c r="SQB21" s="29"/>
      <c r="SQC21" s="29"/>
      <c r="SQD21" s="29"/>
      <c r="SQE21" s="29"/>
      <c r="SQF21" s="29"/>
      <c r="SQG21" s="29"/>
      <c r="SQH21" s="29"/>
      <c r="SQI21" s="29"/>
      <c r="SQJ21" s="29"/>
      <c r="SQK21" s="29"/>
      <c r="SQL21" s="29"/>
      <c r="SQM21" s="29"/>
      <c r="SQN21" s="29"/>
      <c r="SQO21" s="29"/>
      <c r="SQP21" s="29"/>
      <c r="SQQ21" s="29"/>
      <c r="SQR21" s="29"/>
      <c r="SQS21" s="29"/>
      <c r="SQT21" s="29"/>
      <c r="SQU21" s="29"/>
      <c r="SQV21" s="29"/>
      <c r="SQW21" s="29"/>
      <c r="SQX21" s="29"/>
      <c r="SQY21" s="29"/>
      <c r="SQZ21" s="29"/>
      <c r="SRA21" s="29"/>
      <c r="SRB21" s="29"/>
      <c r="SRC21" s="29"/>
      <c r="SRD21" s="29"/>
      <c r="SRE21" s="29"/>
      <c r="SRF21" s="29"/>
      <c r="SRG21" s="29"/>
      <c r="SRH21" s="29"/>
      <c r="SRI21" s="29"/>
      <c r="SRJ21" s="29"/>
      <c r="SRK21" s="29"/>
      <c r="SRL21" s="29"/>
      <c r="SRM21" s="29"/>
      <c r="SRN21" s="29"/>
      <c r="SRO21" s="29"/>
      <c r="SRP21" s="29"/>
      <c r="SRQ21" s="29"/>
      <c r="SRR21" s="29"/>
      <c r="SRS21" s="29"/>
      <c r="SRT21" s="29"/>
      <c r="SRU21" s="29"/>
      <c r="SRV21" s="29"/>
      <c r="SRW21" s="29"/>
      <c r="SRX21" s="29"/>
      <c r="SRY21" s="29"/>
      <c r="SRZ21" s="29"/>
      <c r="SSA21" s="29"/>
      <c r="SSB21" s="29"/>
      <c r="SSC21" s="29"/>
      <c r="SSD21" s="29"/>
      <c r="SSE21" s="29"/>
      <c r="SSF21" s="29"/>
      <c r="SSG21" s="29"/>
      <c r="SSH21" s="29"/>
      <c r="SSI21" s="29"/>
      <c r="SSJ21" s="29"/>
      <c r="SSK21" s="29"/>
      <c r="SSL21" s="29"/>
      <c r="SSM21" s="29"/>
      <c r="SSN21" s="29"/>
      <c r="SSO21" s="29"/>
      <c r="SSP21" s="29"/>
      <c r="SSQ21" s="29"/>
      <c r="SSR21" s="29"/>
      <c r="SSS21" s="29"/>
      <c r="SST21" s="29"/>
      <c r="SSU21" s="29"/>
      <c r="SSV21" s="29"/>
      <c r="SSW21" s="29"/>
      <c r="SSX21" s="29"/>
      <c r="SSY21" s="29"/>
      <c r="SSZ21" s="29"/>
      <c r="STA21" s="29"/>
      <c r="STB21" s="29"/>
      <c r="STC21" s="29"/>
      <c r="STD21" s="29"/>
      <c r="STE21" s="29"/>
      <c r="STF21" s="29"/>
      <c r="STG21" s="29"/>
      <c r="STH21" s="29"/>
      <c r="STI21" s="29"/>
      <c r="STJ21" s="29"/>
      <c r="STK21" s="29"/>
      <c r="STL21" s="29"/>
      <c r="STM21" s="29"/>
      <c r="STN21" s="29"/>
      <c r="STO21" s="29"/>
      <c r="STP21" s="29"/>
      <c r="STQ21" s="29"/>
      <c r="STR21" s="29"/>
      <c r="STS21" s="29"/>
      <c r="STT21" s="29"/>
      <c r="STU21" s="29"/>
      <c r="STV21" s="29"/>
      <c r="STW21" s="29"/>
      <c r="STX21" s="29"/>
      <c r="STY21" s="29"/>
      <c r="STZ21" s="29"/>
      <c r="SUA21" s="29"/>
      <c r="SUB21" s="29"/>
      <c r="SUC21" s="29"/>
      <c r="SUD21" s="29"/>
      <c r="SUE21" s="29"/>
      <c r="SUF21" s="29"/>
      <c r="SUG21" s="29"/>
      <c r="SUH21" s="29"/>
      <c r="SUI21" s="29"/>
      <c r="SUJ21" s="29"/>
      <c r="SUK21" s="29"/>
      <c r="SUL21" s="29"/>
      <c r="SUM21" s="29"/>
      <c r="SUN21" s="29"/>
      <c r="SUO21" s="29"/>
      <c r="SUP21" s="29"/>
      <c r="SUQ21" s="29"/>
      <c r="SUR21" s="29"/>
      <c r="SUS21" s="29"/>
      <c r="SUT21" s="29"/>
      <c r="SUU21" s="29"/>
      <c r="SUV21" s="29"/>
      <c r="SUW21" s="29"/>
      <c r="SUX21" s="29"/>
      <c r="SUY21" s="29"/>
      <c r="SUZ21" s="29"/>
      <c r="SVA21" s="29"/>
      <c r="SVB21" s="29"/>
      <c r="SVC21" s="29"/>
      <c r="SVD21" s="29"/>
      <c r="SVE21" s="29"/>
      <c r="SVF21" s="29"/>
      <c r="SVG21" s="29"/>
      <c r="SVH21" s="29"/>
      <c r="SVI21" s="29"/>
      <c r="SVJ21" s="29"/>
      <c r="SVK21" s="29"/>
      <c r="SVL21" s="29"/>
      <c r="SVM21" s="29"/>
      <c r="SVN21" s="29"/>
      <c r="SVO21" s="29"/>
      <c r="SVP21" s="29"/>
      <c r="SVQ21" s="29"/>
      <c r="SVR21" s="29"/>
      <c r="SVS21" s="29"/>
      <c r="SVT21" s="29"/>
      <c r="SVU21" s="29"/>
      <c r="SVV21" s="29"/>
      <c r="SVW21" s="29"/>
      <c r="SVX21" s="29"/>
      <c r="SVY21" s="29"/>
      <c r="SVZ21" s="29"/>
      <c r="SWA21" s="29"/>
      <c r="SWB21" s="29"/>
      <c r="SWC21" s="29"/>
      <c r="SWD21" s="29"/>
      <c r="SWE21" s="29"/>
      <c r="SWF21" s="29"/>
      <c r="SWG21" s="29"/>
      <c r="SWH21" s="29"/>
      <c r="SWI21" s="29"/>
      <c r="SWJ21" s="29"/>
      <c r="SWK21" s="29"/>
      <c r="SWL21" s="29"/>
      <c r="SWM21" s="29"/>
      <c r="SWN21" s="29"/>
      <c r="SWO21" s="29"/>
      <c r="SWP21" s="29"/>
      <c r="SWQ21" s="29"/>
      <c r="SWR21" s="29"/>
      <c r="SWS21" s="29"/>
      <c r="SWT21" s="29"/>
      <c r="SWU21" s="29"/>
      <c r="SWV21" s="29"/>
      <c r="SWW21" s="29"/>
      <c r="SWX21" s="29"/>
      <c r="SWY21" s="29"/>
      <c r="SWZ21" s="29"/>
      <c r="SXA21" s="29"/>
      <c r="SXB21" s="29"/>
      <c r="SXC21" s="29"/>
      <c r="SXD21" s="29"/>
      <c r="SXE21" s="29"/>
      <c r="SXF21" s="29"/>
      <c r="SXG21" s="29"/>
      <c r="SXH21" s="29"/>
      <c r="SXI21" s="29"/>
      <c r="SXJ21" s="29"/>
      <c r="SXK21" s="29"/>
      <c r="SXL21" s="29"/>
      <c r="SXM21" s="29"/>
      <c r="SXN21" s="29"/>
      <c r="SXO21" s="29"/>
      <c r="SXP21" s="29"/>
      <c r="SXQ21" s="29"/>
      <c r="SXR21" s="29"/>
      <c r="SXS21" s="29"/>
      <c r="SXT21" s="29"/>
      <c r="SXU21" s="29"/>
      <c r="SXV21" s="29"/>
      <c r="SXW21" s="29"/>
      <c r="SXX21" s="29"/>
      <c r="SXY21" s="29"/>
      <c r="SXZ21" s="29"/>
      <c r="SYA21" s="29"/>
      <c r="SYB21" s="29"/>
      <c r="SYC21" s="29"/>
      <c r="SYD21" s="29"/>
      <c r="SYE21" s="29"/>
      <c r="SYF21" s="29"/>
      <c r="SYG21" s="29"/>
      <c r="SYH21" s="29"/>
      <c r="SYI21" s="29"/>
      <c r="SYJ21" s="29"/>
      <c r="SYK21" s="29"/>
      <c r="SYL21" s="29"/>
      <c r="SYM21" s="29"/>
      <c r="SYN21" s="29"/>
      <c r="SYO21" s="29"/>
      <c r="SYP21" s="29"/>
      <c r="SYQ21" s="29"/>
      <c r="SYR21" s="29"/>
      <c r="SYS21" s="29"/>
      <c r="SYT21" s="29"/>
      <c r="SYU21" s="29"/>
      <c r="SYV21" s="29"/>
      <c r="SYW21" s="29"/>
      <c r="SYX21" s="29"/>
      <c r="SYY21" s="29"/>
      <c r="SYZ21" s="29"/>
      <c r="SZA21" s="29"/>
      <c r="SZB21" s="29"/>
      <c r="SZC21" s="29"/>
      <c r="SZD21" s="29"/>
      <c r="SZE21" s="29"/>
      <c r="SZF21" s="29"/>
      <c r="SZG21" s="29"/>
      <c r="SZH21" s="29"/>
      <c r="SZI21" s="29"/>
      <c r="SZJ21" s="29"/>
      <c r="SZK21" s="29"/>
      <c r="SZL21" s="29"/>
      <c r="SZM21" s="29"/>
      <c r="SZN21" s="29"/>
      <c r="SZO21" s="29"/>
      <c r="SZP21" s="29"/>
      <c r="SZQ21" s="29"/>
      <c r="SZR21" s="29"/>
      <c r="SZS21" s="29"/>
      <c r="SZT21" s="29"/>
      <c r="SZU21" s="29"/>
      <c r="SZV21" s="29"/>
      <c r="SZW21" s="29"/>
      <c r="SZX21" s="29"/>
      <c r="SZY21" s="29"/>
      <c r="SZZ21" s="29"/>
      <c r="TAA21" s="29"/>
      <c r="TAB21" s="29"/>
      <c r="TAC21" s="29"/>
      <c r="TAD21" s="29"/>
      <c r="TAE21" s="29"/>
      <c r="TAF21" s="29"/>
      <c r="TAG21" s="29"/>
      <c r="TAH21" s="29"/>
      <c r="TAI21" s="29"/>
      <c r="TAJ21" s="29"/>
      <c r="TAK21" s="29"/>
      <c r="TAL21" s="29"/>
      <c r="TAM21" s="29"/>
      <c r="TAN21" s="29"/>
      <c r="TAO21" s="29"/>
      <c r="TAP21" s="29"/>
      <c r="TAQ21" s="29"/>
      <c r="TAR21" s="29"/>
      <c r="TAS21" s="29"/>
      <c r="TAT21" s="29"/>
      <c r="TAU21" s="29"/>
      <c r="TAV21" s="29"/>
      <c r="TAW21" s="29"/>
      <c r="TAX21" s="29"/>
      <c r="TAY21" s="29"/>
      <c r="TAZ21" s="29"/>
      <c r="TBA21" s="29"/>
      <c r="TBB21" s="29"/>
      <c r="TBC21" s="29"/>
      <c r="TBD21" s="29"/>
      <c r="TBE21" s="29"/>
      <c r="TBF21" s="29"/>
      <c r="TBG21" s="29"/>
      <c r="TBH21" s="29"/>
      <c r="TBI21" s="29"/>
      <c r="TBJ21" s="29"/>
      <c r="TBK21" s="29"/>
      <c r="TBL21" s="29"/>
      <c r="TBM21" s="29"/>
      <c r="TBN21" s="29"/>
      <c r="TBO21" s="29"/>
      <c r="TBP21" s="29"/>
      <c r="TBQ21" s="29"/>
      <c r="TBR21" s="29"/>
      <c r="TBS21" s="29"/>
      <c r="TBT21" s="29"/>
      <c r="TBU21" s="29"/>
      <c r="TBV21" s="29"/>
      <c r="TBW21" s="29"/>
      <c r="TBX21" s="29"/>
      <c r="TBY21" s="29"/>
      <c r="TBZ21" s="29"/>
      <c r="TCA21" s="29"/>
      <c r="TCB21" s="29"/>
      <c r="TCC21" s="29"/>
      <c r="TCD21" s="29"/>
      <c r="TCE21" s="29"/>
      <c r="TCF21" s="29"/>
      <c r="TCG21" s="29"/>
      <c r="TCH21" s="29"/>
      <c r="TCI21" s="29"/>
      <c r="TCJ21" s="29"/>
      <c r="TCK21" s="29"/>
      <c r="TCL21" s="29"/>
      <c r="TCM21" s="29"/>
      <c r="TCN21" s="29"/>
      <c r="TCO21" s="29"/>
      <c r="TCP21" s="29"/>
      <c r="TCQ21" s="29"/>
      <c r="TCR21" s="29"/>
      <c r="TCS21" s="29"/>
      <c r="TCT21" s="29"/>
      <c r="TCU21" s="29"/>
      <c r="TCV21" s="29"/>
      <c r="TCW21" s="29"/>
      <c r="TCX21" s="29"/>
      <c r="TCY21" s="29"/>
      <c r="TCZ21" s="29"/>
      <c r="TDA21" s="29"/>
      <c r="TDB21" s="29"/>
      <c r="TDC21" s="29"/>
      <c r="TDD21" s="29"/>
      <c r="TDE21" s="29"/>
      <c r="TDF21" s="29"/>
      <c r="TDG21" s="29"/>
      <c r="TDH21" s="29"/>
      <c r="TDI21" s="29"/>
      <c r="TDJ21" s="29"/>
      <c r="TDK21" s="29"/>
      <c r="TDL21" s="29"/>
      <c r="TDM21" s="29"/>
      <c r="TDN21" s="29"/>
      <c r="TDO21" s="29"/>
      <c r="TDP21" s="29"/>
      <c r="TDQ21" s="29"/>
      <c r="TDR21" s="29"/>
      <c r="TDS21" s="29"/>
      <c r="TDT21" s="29"/>
      <c r="TDU21" s="29"/>
      <c r="TDV21" s="29"/>
      <c r="TDW21" s="29"/>
      <c r="TDX21" s="29"/>
      <c r="TDY21" s="29"/>
      <c r="TDZ21" s="29"/>
      <c r="TEA21" s="29"/>
      <c r="TEB21" s="29"/>
      <c r="TEC21" s="29"/>
      <c r="TED21" s="29"/>
      <c r="TEE21" s="29"/>
      <c r="TEF21" s="29"/>
      <c r="TEG21" s="29"/>
      <c r="TEH21" s="29"/>
      <c r="TEI21" s="29"/>
      <c r="TEJ21" s="29"/>
      <c r="TEK21" s="29"/>
      <c r="TEL21" s="29"/>
      <c r="TEM21" s="29"/>
      <c r="TEN21" s="29"/>
      <c r="TEO21" s="29"/>
      <c r="TEP21" s="29"/>
      <c r="TEQ21" s="29"/>
      <c r="TER21" s="29"/>
      <c r="TES21" s="29"/>
      <c r="TET21" s="29"/>
      <c r="TEU21" s="29"/>
      <c r="TEV21" s="29"/>
      <c r="TEW21" s="29"/>
      <c r="TEX21" s="29"/>
      <c r="TEY21" s="29"/>
      <c r="TEZ21" s="29"/>
      <c r="TFA21" s="29"/>
      <c r="TFB21" s="29"/>
      <c r="TFC21" s="29"/>
      <c r="TFD21" s="29"/>
      <c r="TFE21" s="29"/>
      <c r="TFF21" s="29"/>
      <c r="TFG21" s="29"/>
      <c r="TFH21" s="29"/>
      <c r="TFI21" s="29"/>
      <c r="TFJ21" s="29"/>
      <c r="TFK21" s="29"/>
      <c r="TFL21" s="29"/>
      <c r="TFM21" s="29"/>
      <c r="TFN21" s="29"/>
      <c r="TFO21" s="29"/>
      <c r="TFP21" s="29"/>
      <c r="TFQ21" s="29"/>
      <c r="TFR21" s="29"/>
      <c r="TFS21" s="29"/>
      <c r="TFT21" s="29"/>
      <c r="TFU21" s="29"/>
      <c r="TFV21" s="29"/>
      <c r="TFW21" s="29"/>
      <c r="TFX21" s="29"/>
      <c r="TFY21" s="29"/>
      <c r="TFZ21" s="29"/>
      <c r="TGA21" s="29"/>
      <c r="TGB21" s="29"/>
      <c r="TGC21" s="29"/>
      <c r="TGD21" s="29"/>
      <c r="TGE21" s="29"/>
      <c r="TGF21" s="29"/>
      <c r="TGG21" s="29"/>
      <c r="TGH21" s="29"/>
      <c r="TGI21" s="29"/>
      <c r="TGJ21" s="29"/>
      <c r="TGK21" s="29"/>
      <c r="TGL21" s="29"/>
      <c r="TGM21" s="29"/>
      <c r="TGN21" s="29"/>
      <c r="TGO21" s="29"/>
      <c r="TGP21" s="29"/>
      <c r="TGQ21" s="29"/>
      <c r="TGR21" s="29"/>
      <c r="TGS21" s="29"/>
      <c r="TGT21" s="29"/>
      <c r="TGU21" s="29"/>
      <c r="TGV21" s="29"/>
      <c r="TGW21" s="29"/>
      <c r="TGX21" s="29"/>
      <c r="TGY21" s="29"/>
      <c r="TGZ21" s="29"/>
      <c r="THA21" s="29"/>
      <c r="THB21" s="29"/>
      <c r="THC21" s="29"/>
      <c r="THD21" s="29"/>
      <c r="THE21" s="29"/>
      <c r="THF21" s="29"/>
      <c r="THG21" s="29"/>
      <c r="THH21" s="29"/>
      <c r="THI21" s="29"/>
      <c r="THJ21" s="29"/>
      <c r="THK21" s="29"/>
      <c r="THL21" s="29"/>
      <c r="THM21" s="29"/>
      <c r="THN21" s="29"/>
      <c r="THO21" s="29"/>
      <c r="THP21" s="29"/>
      <c r="THQ21" s="29"/>
      <c r="THR21" s="29"/>
      <c r="THS21" s="29"/>
      <c r="THT21" s="29"/>
      <c r="THU21" s="29"/>
      <c r="THV21" s="29"/>
      <c r="THW21" s="29"/>
      <c r="THX21" s="29"/>
      <c r="THY21" s="29"/>
      <c r="THZ21" s="29"/>
      <c r="TIA21" s="29"/>
      <c r="TIB21" s="29"/>
      <c r="TIC21" s="29"/>
      <c r="TID21" s="29"/>
      <c r="TIE21" s="29"/>
      <c r="TIF21" s="29"/>
      <c r="TIG21" s="29"/>
      <c r="TIH21" s="29"/>
      <c r="TII21" s="29"/>
      <c r="TIJ21" s="29"/>
      <c r="TIK21" s="29"/>
      <c r="TIL21" s="29"/>
      <c r="TIM21" s="29"/>
      <c r="TIN21" s="29"/>
      <c r="TIO21" s="29"/>
      <c r="TIP21" s="29"/>
      <c r="TIQ21" s="29"/>
      <c r="TIR21" s="29"/>
      <c r="TIS21" s="29"/>
      <c r="TIT21" s="29"/>
      <c r="TIU21" s="29"/>
      <c r="TIV21" s="29"/>
      <c r="TIW21" s="29"/>
      <c r="TIX21" s="29"/>
      <c r="TIY21" s="29"/>
      <c r="TIZ21" s="29"/>
      <c r="TJA21" s="29"/>
      <c r="TJB21" s="29"/>
      <c r="TJC21" s="29"/>
      <c r="TJD21" s="29"/>
      <c r="TJE21" s="29"/>
      <c r="TJF21" s="29"/>
      <c r="TJG21" s="29"/>
      <c r="TJH21" s="29"/>
      <c r="TJI21" s="29"/>
      <c r="TJJ21" s="29"/>
      <c r="TJK21" s="29"/>
      <c r="TJL21" s="29"/>
      <c r="TJM21" s="29"/>
      <c r="TJN21" s="29"/>
      <c r="TJO21" s="29"/>
      <c r="TJP21" s="29"/>
      <c r="TJQ21" s="29"/>
      <c r="TJR21" s="29"/>
      <c r="TJS21" s="29"/>
      <c r="TJT21" s="29"/>
      <c r="TJU21" s="29"/>
      <c r="TJV21" s="29"/>
      <c r="TJW21" s="29"/>
      <c r="TJX21" s="29"/>
      <c r="TJY21" s="29"/>
      <c r="TJZ21" s="29"/>
      <c r="TKA21" s="29"/>
      <c r="TKB21" s="29"/>
      <c r="TKC21" s="29"/>
      <c r="TKD21" s="29"/>
      <c r="TKE21" s="29"/>
      <c r="TKF21" s="29"/>
      <c r="TKG21" s="29"/>
      <c r="TKH21" s="29"/>
      <c r="TKI21" s="29"/>
      <c r="TKJ21" s="29"/>
      <c r="TKK21" s="29"/>
      <c r="TKL21" s="29"/>
      <c r="TKM21" s="29"/>
      <c r="TKN21" s="29"/>
      <c r="TKO21" s="29"/>
      <c r="TKP21" s="29"/>
      <c r="TKQ21" s="29"/>
      <c r="TKR21" s="29"/>
      <c r="TKS21" s="29"/>
      <c r="TKT21" s="29"/>
      <c r="TKU21" s="29"/>
      <c r="TKV21" s="29"/>
      <c r="TKW21" s="29"/>
      <c r="TKX21" s="29"/>
      <c r="TKY21" s="29"/>
      <c r="TKZ21" s="29"/>
      <c r="TLA21" s="29"/>
      <c r="TLB21" s="29"/>
      <c r="TLC21" s="29"/>
      <c r="TLD21" s="29"/>
      <c r="TLE21" s="29"/>
      <c r="TLF21" s="29"/>
      <c r="TLG21" s="29"/>
      <c r="TLH21" s="29"/>
      <c r="TLI21" s="29"/>
      <c r="TLJ21" s="29"/>
      <c r="TLK21" s="29"/>
      <c r="TLL21" s="29"/>
      <c r="TLM21" s="29"/>
      <c r="TLN21" s="29"/>
      <c r="TLO21" s="29"/>
      <c r="TLP21" s="29"/>
      <c r="TLQ21" s="29"/>
      <c r="TLR21" s="29"/>
      <c r="TLS21" s="29"/>
      <c r="TLT21" s="29"/>
      <c r="TLU21" s="29"/>
      <c r="TLV21" s="29"/>
      <c r="TLW21" s="29"/>
      <c r="TLX21" s="29"/>
      <c r="TLY21" s="29"/>
      <c r="TLZ21" s="29"/>
      <c r="TMA21" s="29"/>
      <c r="TMB21" s="29"/>
      <c r="TMC21" s="29"/>
      <c r="TMD21" s="29"/>
      <c r="TME21" s="29"/>
      <c r="TMF21" s="29"/>
      <c r="TMG21" s="29"/>
      <c r="TMH21" s="29"/>
      <c r="TMI21" s="29"/>
      <c r="TMJ21" s="29"/>
      <c r="TMK21" s="29"/>
      <c r="TML21" s="29"/>
      <c r="TMM21" s="29"/>
      <c r="TMN21" s="29"/>
      <c r="TMO21" s="29"/>
      <c r="TMP21" s="29"/>
      <c r="TMQ21" s="29"/>
      <c r="TMR21" s="29"/>
      <c r="TMS21" s="29"/>
      <c r="TMT21" s="29"/>
      <c r="TMU21" s="29"/>
      <c r="TMV21" s="29"/>
      <c r="TMW21" s="29"/>
      <c r="TMX21" s="29"/>
      <c r="TMY21" s="29"/>
      <c r="TMZ21" s="29"/>
      <c r="TNA21" s="29"/>
      <c r="TNB21" s="29"/>
      <c r="TNC21" s="29"/>
      <c r="TND21" s="29"/>
      <c r="TNE21" s="29"/>
      <c r="TNF21" s="29"/>
      <c r="TNG21" s="29"/>
      <c r="TNH21" s="29"/>
      <c r="TNI21" s="29"/>
      <c r="TNJ21" s="29"/>
      <c r="TNK21" s="29"/>
      <c r="TNL21" s="29"/>
      <c r="TNM21" s="29"/>
      <c r="TNN21" s="29"/>
      <c r="TNO21" s="29"/>
      <c r="TNP21" s="29"/>
      <c r="TNQ21" s="29"/>
      <c r="TNR21" s="29"/>
      <c r="TNS21" s="29"/>
      <c r="TNT21" s="29"/>
      <c r="TNU21" s="29"/>
      <c r="TNV21" s="29"/>
      <c r="TNW21" s="29"/>
      <c r="TNX21" s="29"/>
      <c r="TNY21" s="29"/>
      <c r="TNZ21" s="29"/>
      <c r="TOA21" s="29"/>
      <c r="TOB21" s="29"/>
      <c r="TOC21" s="29"/>
      <c r="TOD21" s="29"/>
      <c r="TOE21" s="29"/>
      <c r="TOF21" s="29"/>
      <c r="TOG21" s="29"/>
      <c r="TOH21" s="29"/>
      <c r="TOI21" s="29"/>
      <c r="TOJ21" s="29"/>
      <c r="TOK21" s="29"/>
      <c r="TOL21" s="29"/>
      <c r="TOM21" s="29"/>
      <c r="TON21" s="29"/>
      <c r="TOO21" s="29"/>
      <c r="TOP21" s="29"/>
      <c r="TOQ21" s="29"/>
      <c r="TOR21" s="29"/>
      <c r="TOS21" s="29"/>
      <c r="TOT21" s="29"/>
      <c r="TOU21" s="29"/>
      <c r="TOV21" s="29"/>
      <c r="TOW21" s="29"/>
      <c r="TOX21" s="29"/>
      <c r="TOY21" s="29"/>
      <c r="TOZ21" s="29"/>
      <c r="TPA21" s="29"/>
      <c r="TPB21" s="29"/>
      <c r="TPC21" s="29"/>
      <c r="TPD21" s="29"/>
      <c r="TPE21" s="29"/>
      <c r="TPF21" s="29"/>
      <c r="TPG21" s="29"/>
      <c r="TPH21" s="29"/>
      <c r="TPI21" s="29"/>
      <c r="TPJ21" s="29"/>
      <c r="TPK21" s="29"/>
      <c r="TPL21" s="29"/>
      <c r="TPM21" s="29"/>
      <c r="TPN21" s="29"/>
      <c r="TPO21" s="29"/>
      <c r="TPP21" s="29"/>
      <c r="TPQ21" s="29"/>
      <c r="TPR21" s="29"/>
      <c r="TPS21" s="29"/>
      <c r="TPT21" s="29"/>
      <c r="TPU21" s="29"/>
      <c r="TPV21" s="29"/>
      <c r="TPW21" s="29"/>
      <c r="TPX21" s="29"/>
      <c r="TPY21" s="29"/>
      <c r="TPZ21" s="29"/>
      <c r="TQA21" s="29"/>
      <c r="TQB21" s="29"/>
      <c r="TQC21" s="29"/>
      <c r="TQD21" s="29"/>
      <c r="TQE21" s="29"/>
      <c r="TQF21" s="29"/>
      <c r="TQG21" s="29"/>
      <c r="TQH21" s="29"/>
      <c r="TQI21" s="29"/>
      <c r="TQJ21" s="29"/>
      <c r="TQK21" s="29"/>
      <c r="TQL21" s="29"/>
      <c r="TQM21" s="29"/>
      <c r="TQN21" s="29"/>
      <c r="TQO21" s="29"/>
      <c r="TQP21" s="29"/>
      <c r="TQQ21" s="29"/>
      <c r="TQR21" s="29"/>
      <c r="TQS21" s="29"/>
      <c r="TQT21" s="29"/>
      <c r="TQU21" s="29"/>
      <c r="TQV21" s="29"/>
      <c r="TQW21" s="29"/>
      <c r="TQX21" s="29"/>
      <c r="TQY21" s="29"/>
      <c r="TQZ21" s="29"/>
      <c r="TRA21" s="29"/>
      <c r="TRB21" s="29"/>
      <c r="TRC21" s="29"/>
      <c r="TRD21" s="29"/>
      <c r="TRE21" s="29"/>
      <c r="TRF21" s="29"/>
      <c r="TRG21" s="29"/>
      <c r="TRH21" s="29"/>
      <c r="TRI21" s="29"/>
      <c r="TRJ21" s="29"/>
      <c r="TRK21" s="29"/>
      <c r="TRL21" s="29"/>
      <c r="TRM21" s="29"/>
      <c r="TRN21" s="29"/>
      <c r="TRO21" s="29"/>
      <c r="TRP21" s="29"/>
      <c r="TRQ21" s="29"/>
      <c r="TRR21" s="29"/>
      <c r="TRS21" s="29"/>
      <c r="TRT21" s="29"/>
      <c r="TRU21" s="29"/>
      <c r="TRV21" s="29"/>
      <c r="TRW21" s="29"/>
      <c r="TRX21" s="29"/>
      <c r="TRY21" s="29"/>
      <c r="TRZ21" s="29"/>
      <c r="TSA21" s="29"/>
      <c r="TSB21" s="29"/>
      <c r="TSC21" s="29"/>
      <c r="TSD21" s="29"/>
      <c r="TSE21" s="29"/>
      <c r="TSF21" s="29"/>
      <c r="TSG21" s="29"/>
      <c r="TSH21" s="29"/>
      <c r="TSI21" s="29"/>
      <c r="TSJ21" s="29"/>
      <c r="TSK21" s="29"/>
      <c r="TSL21" s="29"/>
      <c r="TSM21" s="29"/>
      <c r="TSN21" s="29"/>
      <c r="TSO21" s="29"/>
      <c r="TSP21" s="29"/>
      <c r="TSQ21" s="29"/>
      <c r="TSR21" s="29"/>
      <c r="TSS21" s="29"/>
      <c r="TST21" s="29"/>
      <c r="TSU21" s="29"/>
      <c r="TSV21" s="29"/>
      <c r="TSW21" s="29"/>
      <c r="TSX21" s="29"/>
      <c r="TSY21" s="29"/>
      <c r="TSZ21" s="29"/>
      <c r="TTA21" s="29"/>
      <c r="TTB21" s="29"/>
      <c r="TTC21" s="29"/>
      <c r="TTD21" s="29"/>
      <c r="TTE21" s="29"/>
      <c r="TTF21" s="29"/>
      <c r="TTG21" s="29"/>
      <c r="TTH21" s="29"/>
      <c r="TTI21" s="29"/>
      <c r="TTJ21" s="29"/>
      <c r="TTK21" s="29"/>
      <c r="TTL21" s="29"/>
      <c r="TTM21" s="29"/>
      <c r="TTN21" s="29"/>
      <c r="TTO21" s="29"/>
      <c r="TTP21" s="29"/>
      <c r="TTQ21" s="29"/>
      <c r="TTR21" s="29"/>
      <c r="TTS21" s="29"/>
      <c r="TTT21" s="29"/>
      <c r="TTU21" s="29"/>
      <c r="TTV21" s="29"/>
      <c r="TTW21" s="29"/>
      <c r="TTX21" s="29"/>
      <c r="TTY21" s="29"/>
      <c r="TTZ21" s="29"/>
      <c r="TUA21" s="29"/>
      <c r="TUB21" s="29"/>
      <c r="TUC21" s="29"/>
      <c r="TUD21" s="29"/>
      <c r="TUE21" s="29"/>
      <c r="TUF21" s="29"/>
      <c r="TUG21" s="29"/>
      <c r="TUH21" s="29"/>
      <c r="TUI21" s="29"/>
      <c r="TUJ21" s="29"/>
      <c r="TUK21" s="29"/>
      <c r="TUL21" s="29"/>
      <c r="TUM21" s="29"/>
      <c r="TUN21" s="29"/>
      <c r="TUO21" s="29"/>
      <c r="TUP21" s="29"/>
      <c r="TUQ21" s="29"/>
      <c r="TUR21" s="29"/>
      <c r="TUS21" s="29"/>
      <c r="TUT21" s="29"/>
      <c r="TUU21" s="29"/>
      <c r="TUV21" s="29"/>
      <c r="TUW21" s="29"/>
      <c r="TUX21" s="29"/>
      <c r="TUY21" s="29"/>
      <c r="TUZ21" s="29"/>
      <c r="TVA21" s="29"/>
      <c r="TVB21" s="29"/>
      <c r="TVC21" s="29"/>
      <c r="TVD21" s="29"/>
      <c r="TVE21" s="29"/>
      <c r="TVF21" s="29"/>
      <c r="TVG21" s="29"/>
      <c r="TVH21" s="29"/>
      <c r="TVI21" s="29"/>
      <c r="TVJ21" s="29"/>
      <c r="TVK21" s="29"/>
      <c r="TVL21" s="29"/>
      <c r="TVM21" s="29"/>
      <c r="TVN21" s="29"/>
      <c r="TVO21" s="29"/>
      <c r="TVP21" s="29"/>
      <c r="TVQ21" s="29"/>
      <c r="TVR21" s="29"/>
      <c r="TVS21" s="29"/>
      <c r="TVT21" s="29"/>
      <c r="TVU21" s="29"/>
      <c r="TVV21" s="29"/>
      <c r="TVW21" s="29"/>
      <c r="TVX21" s="29"/>
      <c r="TVY21" s="29"/>
      <c r="TVZ21" s="29"/>
      <c r="TWA21" s="29"/>
      <c r="TWB21" s="29"/>
      <c r="TWC21" s="29"/>
      <c r="TWD21" s="29"/>
      <c r="TWE21" s="29"/>
      <c r="TWF21" s="29"/>
      <c r="TWG21" s="29"/>
      <c r="TWH21" s="29"/>
      <c r="TWI21" s="29"/>
      <c r="TWJ21" s="29"/>
      <c r="TWK21" s="29"/>
      <c r="TWL21" s="29"/>
      <c r="TWM21" s="29"/>
      <c r="TWN21" s="29"/>
      <c r="TWO21" s="29"/>
      <c r="TWP21" s="29"/>
      <c r="TWQ21" s="29"/>
      <c r="TWR21" s="29"/>
      <c r="TWS21" s="29"/>
      <c r="TWT21" s="29"/>
      <c r="TWU21" s="29"/>
      <c r="TWV21" s="29"/>
      <c r="TWW21" s="29"/>
      <c r="TWX21" s="29"/>
      <c r="TWY21" s="29"/>
      <c r="TWZ21" s="29"/>
      <c r="TXA21" s="29"/>
      <c r="TXB21" s="29"/>
      <c r="TXC21" s="29"/>
      <c r="TXD21" s="29"/>
      <c r="TXE21" s="29"/>
      <c r="TXF21" s="29"/>
      <c r="TXG21" s="29"/>
      <c r="TXH21" s="29"/>
      <c r="TXI21" s="29"/>
      <c r="TXJ21" s="29"/>
      <c r="TXK21" s="29"/>
      <c r="TXL21" s="29"/>
      <c r="TXM21" s="29"/>
      <c r="TXN21" s="29"/>
      <c r="TXO21" s="29"/>
      <c r="TXP21" s="29"/>
      <c r="TXQ21" s="29"/>
      <c r="TXR21" s="29"/>
      <c r="TXS21" s="29"/>
      <c r="TXT21" s="29"/>
      <c r="TXU21" s="29"/>
      <c r="TXV21" s="29"/>
      <c r="TXW21" s="29"/>
      <c r="TXX21" s="29"/>
      <c r="TXY21" s="29"/>
      <c r="TXZ21" s="29"/>
      <c r="TYA21" s="29"/>
      <c r="TYB21" s="29"/>
      <c r="TYC21" s="29"/>
      <c r="TYD21" s="29"/>
      <c r="TYE21" s="29"/>
      <c r="TYF21" s="29"/>
      <c r="TYG21" s="29"/>
      <c r="TYH21" s="29"/>
      <c r="TYI21" s="29"/>
      <c r="TYJ21" s="29"/>
      <c r="TYK21" s="29"/>
      <c r="TYL21" s="29"/>
      <c r="TYM21" s="29"/>
      <c r="TYN21" s="29"/>
      <c r="TYO21" s="29"/>
      <c r="TYP21" s="29"/>
      <c r="TYQ21" s="29"/>
      <c r="TYR21" s="29"/>
      <c r="TYS21" s="29"/>
      <c r="TYT21" s="29"/>
      <c r="TYU21" s="29"/>
      <c r="TYV21" s="29"/>
      <c r="TYW21" s="29"/>
      <c r="TYX21" s="29"/>
      <c r="TYY21" s="29"/>
      <c r="TYZ21" s="29"/>
      <c r="TZA21" s="29"/>
      <c r="TZB21" s="29"/>
      <c r="TZC21" s="29"/>
      <c r="TZD21" s="29"/>
      <c r="TZE21" s="29"/>
      <c r="TZF21" s="29"/>
      <c r="TZG21" s="29"/>
      <c r="TZH21" s="29"/>
      <c r="TZI21" s="29"/>
      <c r="TZJ21" s="29"/>
      <c r="TZK21" s="29"/>
      <c r="TZL21" s="29"/>
      <c r="TZM21" s="29"/>
      <c r="TZN21" s="29"/>
      <c r="TZO21" s="29"/>
      <c r="TZP21" s="29"/>
      <c r="TZQ21" s="29"/>
      <c r="TZR21" s="29"/>
      <c r="TZS21" s="29"/>
      <c r="TZT21" s="29"/>
      <c r="TZU21" s="29"/>
      <c r="TZV21" s="29"/>
      <c r="TZW21" s="29"/>
      <c r="TZX21" s="29"/>
      <c r="TZY21" s="29"/>
      <c r="TZZ21" s="29"/>
      <c r="UAA21" s="29"/>
      <c r="UAB21" s="29"/>
      <c r="UAC21" s="29"/>
      <c r="UAD21" s="29"/>
      <c r="UAE21" s="29"/>
      <c r="UAF21" s="29"/>
      <c r="UAG21" s="29"/>
      <c r="UAH21" s="29"/>
      <c r="UAI21" s="29"/>
      <c r="UAJ21" s="29"/>
      <c r="UAK21" s="29"/>
      <c r="UAL21" s="29"/>
      <c r="UAM21" s="29"/>
      <c r="UAN21" s="29"/>
      <c r="UAO21" s="29"/>
      <c r="UAP21" s="29"/>
      <c r="UAQ21" s="29"/>
      <c r="UAR21" s="29"/>
      <c r="UAS21" s="29"/>
      <c r="UAT21" s="29"/>
      <c r="UAU21" s="29"/>
      <c r="UAV21" s="29"/>
      <c r="UAW21" s="29"/>
      <c r="UAX21" s="29"/>
      <c r="UAY21" s="29"/>
      <c r="UAZ21" s="29"/>
      <c r="UBA21" s="29"/>
      <c r="UBB21" s="29"/>
      <c r="UBC21" s="29"/>
      <c r="UBD21" s="29"/>
      <c r="UBE21" s="29"/>
      <c r="UBF21" s="29"/>
      <c r="UBG21" s="29"/>
      <c r="UBH21" s="29"/>
      <c r="UBI21" s="29"/>
      <c r="UBJ21" s="29"/>
      <c r="UBK21" s="29"/>
      <c r="UBL21" s="29"/>
      <c r="UBM21" s="29"/>
      <c r="UBN21" s="29"/>
      <c r="UBO21" s="29"/>
      <c r="UBP21" s="29"/>
      <c r="UBQ21" s="29"/>
      <c r="UBR21" s="29"/>
      <c r="UBS21" s="29"/>
      <c r="UBT21" s="29"/>
      <c r="UBU21" s="29"/>
      <c r="UBV21" s="29"/>
      <c r="UBW21" s="29"/>
      <c r="UBX21" s="29"/>
      <c r="UBY21" s="29"/>
      <c r="UBZ21" s="29"/>
      <c r="UCA21" s="29"/>
      <c r="UCB21" s="29"/>
      <c r="UCC21" s="29"/>
      <c r="UCD21" s="29"/>
      <c r="UCE21" s="29"/>
      <c r="UCF21" s="29"/>
      <c r="UCG21" s="29"/>
      <c r="UCH21" s="29"/>
      <c r="UCI21" s="29"/>
      <c r="UCJ21" s="29"/>
      <c r="UCK21" s="29"/>
      <c r="UCL21" s="29"/>
      <c r="UCM21" s="29"/>
      <c r="UCN21" s="29"/>
      <c r="UCO21" s="29"/>
      <c r="UCP21" s="29"/>
      <c r="UCQ21" s="29"/>
      <c r="UCR21" s="29"/>
      <c r="UCS21" s="29"/>
      <c r="UCT21" s="29"/>
      <c r="UCU21" s="29"/>
      <c r="UCV21" s="29"/>
      <c r="UCW21" s="29"/>
      <c r="UCX21" s="29"/>
      <c r="UCY21" s="29"/>
      <c r="UCZ21" s="29"/>
      <c r="UDA21" s="29"/>
      <c r="UDB21" s="29"/>
      <c r="UDC21" s="29"/>
      <c r="UDD21" s="29"/>
      <c r="UDE21" s="29"/>
      <c r="UDF21" s="29"/>
      <c r="UDG21" s="29"/>
      <c r="UDH21" s="29"/>
      <c r="UDI21" s="29"/>
      <c r="UDJ21" s="29"/>
      <c r="UDK21" s="29"/>
      <c r="UDL21" s="29"/>
      <c r="UDM21" s="29"/>
      <c r="UDN21" s="29"/>
      <c r="UDO21" s="29"/>
      <c r="UDP21" s="29"/>
      <c r="UDQ21" s="29"/>
      <c r="UDR21" s="29"/>
      <c r="UDS21" s="29"/>
      <c r="UDT21" s="29"/>
      <c r="UDU21" s="29"/>
      <c r="UDV21" s="29"/>
      <c r="UDW21" s="29"/>
      <c r="UDX21" s="29"/>
      <c r="UDY21" s="29"/>
      <c r="UDZ21" s="29"/>
      <c r="UEA21" s="29"/>
      <c r="UEB21" s="29"/>
      <c r="UEC21" s="29"/>
      <c r="UED21" s="29"/>
      <c r="UEE21" s="29"/>
      <c r="UEF21" s="29"/>
      <c r="UEG21" s="29"/>
      <c r="UEH21" s="29"/>
      <c r="UEI21" s="29"/>
      <c r="UEJ21" s="29"/>
      <c r="UEK21" s="29"/>
      <c r="UEL21" s="29"/>
      <c r="UEM21" s="29"/>
      <c r="UEN21" s="29"/>
      <c r="UEO21" s="29"/>
      <c r="UEP21" s="29"/>
      <c r="UEQ21" s="29"/>
      <c r="UER21" s="29"/>
      <c r="UES21" s="29"/>
      <c r="UET21" s="29"/>
      <c r="UEU21" s="29"/>
      <c r="UEV21" s="29"/>
      <c r="UEW21" s="29"/>
      <c r="UEX21" s="29"/>
      <c r="UEY21" s="29"/>
      <c r="UEZ21" s="29"/>
      <c r="UFA21" s="29"/>
      <c r="UFB21" s="29"/>
      <c r="UFC21" s="29"/>
      <c r="UFD21" s="29"/>
      <c r="UFE21" s="29"/>
      <c r="UFF21" s="29"/>
      <c r="UFG21" s="29"/>
      <c r="UFH21" s="29"/>
      <c r="UFI21" s="29"/>
      <c r="UFJ21" s="29"/>
      <c r="UFK21" s="29"/>
      <c r="UFL21" s="29"/>
      <c r="UFM21" s="29"/>
      <c r="UFN21" s="29"/>
      <c r="UFO21" s="29"/>
      <c r="UFP21" s="29"/>
      <c r="UFQ21" s="29"/>
      <c r="UFR21" s="29"/>
      <c r="UFS21" s="29"/>
      <c r="UFT21" s="29"/>
      <c r="UFU21" s="29"/>
      <c r="UFV21" s="29"/>
      <c r="UFW21" s="29"/>
      <c r="UFX21" s="29"/>
      <c r="UFY21" s="29"/>
      <c r="UFZ21" s="29"/>
      <c r="UGA21" s="29"/>
      <c r="UGB21" s="29"/>
      <c r="UGC21" s="29"/>
      <c r="UGD21" s="29"/>
      <c r="UGE21" s="29"/>
      <c r="UGF21" s="29"/>
      <c r="UGG21" s="29"/>
      <c r="UGH21" s="29"/>
      <c r="UGI21" s="29"/>
      <c r="UGJ21" s="29"/>
      <c r="UGK21" s="29"/>
      <c r="UGL21" s="29"/>
      <c r="UGM21" s="29"/>
      <c r="UGN21" s="29"/>
      <c r="UGO21" s="29"/>
      <c r="UGP21" s="29"/>
      <c r="UGQ21" s="29"/>
      <c r="UGR21" s="29"/>
      <c r="UGS21" s="29"/>
      <c r="UGT21" s="29"/>
      <c r="UGU21" s="29"/>
      <c r="UGV21" s="29"/>
      <c r="UGW21" s="29"/>
      <c r="UGX21" s="29"/>
      <c r="UGY21" s="29"/>
      <c r="UGZ21" s="29"/>
      <c r="UHA21" s="29"/>
      <c r="UHB21" s="29"/>
      <c r="UHC21" s="29"/>
      <c r="UHD21" s="29"/>
      <c r="UHE21" s="29"/>
      <c r="UHF21" s="29"/>
      <c r="UHG21" s="29"/>
      <c r="UHH21" s="29"/>
      <c r="UHI21" s="29"/>
      <c r="UHJ21" s="29"/>
      <c r="UHK21" s="29"/>
      <c r="UHL21" s="29"/>
      <c r="UHM21" s="29"/>
      <c r="UHN21" s="29"/>
      <c r="UHO21" s="29"/>
      <c r="UHP21" s="29"/>
      <c r="UHQ21" s="29"/>
      <c r="UHR21" s="29"/>
      <c r="UHS21" s="29"/>
      <c r="UHT21" s="29"/>
      <c r="UHU21" s="29"/>
      <c r="UHV21" s="29"/>
      <c r="UHW21" s="29"/>
      <c r="UHX21" s="29"/>
      <c r="UHY21" s="29"/>
      <c r="UHZ21" s="29"/>
      <c r="UIA21" s="29"/>
      <c r="UIB21" s="29"/>
      <c r="UIC21" s="29"/>
      <c r="UID21" s="29"/>
      <c r="UIE21" s="29"/>
      <c r="UIF21" s="29"/>
      <c r="UIG21" s="29"/>
      <c r="UIH21" s="29"/>
      <c r="UII21" s="29"/>
      <c r="UIJ21" s="29"/>
      <c r="UIK21" s="29"/>
      <c r="UIL21" s="29"/>
      <c r="UIM21" s="29"/>
      <c r="UIN21" s="29"/>
      <c r="UIO21" s="29"/>
      <c r="UIP21" s="29"/>
      <c r="UIQ21" s="29"/>
      <c r="UIR21" s="29"/>
      <c r="UIS21" s="29"/>
      <c r="UIT21" s="29"/>
      <c r="UIU21" s="29"/>
      <c r="UIV21" s="29"/>
      <c r="UIW21" s="29"/>
      <c r="UIX21" s="29"/>
      <c r="UIY21" s="29"/>
      <c r="UIZ21" s="29"/>
      <c r="UJA21" s="29"/>
      <c r="UJB21" s="29"/>
      <c r="UJC21" s="29"/>
      <c r="UJD21" s="29"/>
      <c r="UJE21" s="29"/>
      <c r="UJF21" s="29"/>
      <c r="UJG21" s="29"/>
      <c r="UJH21" s="29"/>
      <c r="UJI21" s="29"/>
      <c r="UJJ21" s="29"/>
      <c r="UJK21" s="29"/>
      <c r="UJL21" s="29"/>
      <c r="UJM21" s="29"/>
      <c r="UJN21" s="29"/>
      <c r="UJO21" s="29"/>
      <c r="UJP21" s="29"/>
      <c r="UJQ21" s="29"/>
      <c r="UJR21" s="29"/>
      <c r="UJS21" s="29"/>
      <c r="UJT21" s="29"/>
      <c r="UJU21" s="29"/>
      <c r="UJV21" s="29"/>
      <c r="UJW21" s="29"/>
      <c r="UJX21" s="29"/>
      <c r="UJY21" s="29"/>
      <c r="UJZ21" s="29"/>
      <c r="UKA21" s="29"/>
      <c r="UKB21" s="29"/>
      <c r="UKC21" s="29"/>
      <c r="UKD21" s="29"/>
      <c r="UKE21" s="29"/>
      <c r="UKF21" s="29"/>
      <c r="UKG21" s="29"/>
      <c r="UKH21" s="29"/>
      <c r="UKI21" s="29"/>
      <c r="UKJ21" s="29"/>
      <c r="UKK21" s="29"/>
      <c r="UKL21" s="29"/>
      <c r="UKM21" s="29"/>
      <c r="UKN21" s="29"/>
      <c r="UKO21" s="29"/>
      <c r="UKP21" s="29"/>
      <c r="UKQ21" s="29"/>
      <c r="UKR21" s="29"/>
      <c r="UKS21" s="29"/>
      <c r="UKT21" s="29"/>
      <c r="UKU21" s="29"/>
      <c r="UKV21" s="29"/>
      <c r="UKW21" s="29"/>
      <c r="UKX21" s="29"/>
      <c r="UKY21" s="29"/>
      <c r="UKZ21" s="29"/>
      <c r="ULA21" s="29"/>
      <c r="ULB21" s="29"/>
      <c r="ULC21" s="29"/>
      <c r="ULD21" s="29"/>
      <c r="ULE21" s="29"/>
      <c r="ULF21" s="29"/>
      <c r="ULG21" s="29"/>
      <c r="ULH21" s="29"/>
      <c r="ULI21" s="29"/>
      <c r="ULJ21" s="29"/>
      <c r="ULK21" s="29"/>
      <c r="ULL21" s="29"/>
      <c r="ULM21" s="29"/>
      <c r="ULN21" s="29"/>
      <c r="ULO21" s="29"/>
      <c r="ULP21" s="29"/>
      <c r="ULQ21" s="29"/>
      <c r="ULR21" s="29"/>
      <c r="ULS21" s="29"/>
      <c r="ULT21" s="29"/>
      <c r="ULU21" s="29"/>
      <c r="ULV21" s="29"/>
      <c r="ULW21" s="29"/>
      <c r="ULX21" s="29"/>
      <c r="ULY21" s="29"/>
      <c r="ULZ21" s="29"/>
      <c r="UMA21" s="29"/>
      <c r="UMB21" s="29"/>
      <c r="UMC21" s="29"/>
      <c r="UMD21" s="29"/>
      <c r="UME21" s="29"/>
      <c r="UMF21" s="29"/>
      <c r="UMG21" s="29"/>
      <c r="UMH21" s="29"/>
      <c r="UMI21" s="29"/>
      <c r="UMJ21" s="29"/>
      <c r="UMK21" s="29"/>
      <c r="UML21" s="29"/>
      <c r="UMM21" s="29"/>
      <c r="UMN21" s="29"/>
      <c r="UMO21" s="29"/>
      <c r="UMP21" s="29"/>
      <c r="UMQ21" s="29"/>
      <c r="UMR21" s="29"/>
      <c r="UMS21" s="29"/>
      <c r="UMT21" s="29"/>
      <c r="UMU21" s="29"/>
      <c r="UMV21" s="29"/>
      <c r="UMW21" s="29"/>
      <c r="UMX21" s="29"/>
      <c r="UMY21" s="29"/>
      <c r="UMZ21" s="29"/>
      <c r="UNA21" s="29"/>
      <c r="UNB21" s="29"/>
      <c r="UNC21" s="29"/>
      <c r="UND21" s="29"/>
      <c r="UNE21" s="29"/>
      <c r="UNF21" s="29"/>
      <c r="UNG21" s="29"/>
      <c r="UNH21" s="29"/>
      <c r="UNI21" s="29"/>
      <c r="UNJ21" s="29"/>
      <c r="UNK21" s="29"/>
      <c r="UNL21" s="29"/>
      <c r="UNM21" s="29"/>
      <c r="UNN21" s="29"/>
      <c r="UNO21" s="29"/>
      <c r="UNP21" s="29"/>
      <c r="UNQ21" s="29"/>
      <c r="UNR21" s="29"/>
      <c r="UNS21" s="29"/>
      <c r="UNT21" s="29"/>
      <c r="UNU21" s="29"/>
      <c r="UNV21" s="29"/>
      <c r="UNW21" s="29"/>
      <c r="UNX21" s="29"/>
      <c r="UNY21" s="29"/>
      <c r="UNZ21" s="29"/>
      <c r="UOA21" s="29"/>
      <c r="UOB21" s="29"/>
      <c r="UOC21" s="29"/>
      <c r="UOD21" s="29"/>
      <c r="UOE21" s="29"/>
      <c r="UOF21" s="29"/>
      <c r="UOG21" s="29"/>
      <c r="UOH21" s="29"/>
      <c r="UOI21" s="29"/>
      <c r="UOJ21" s="29"/>
      <c r="UOK21" s="29"/>
      <c r="UOL21" s="29"/>
      <c r="UOM21" s="29"/>
      <c r="UON21" s="29"/>
      <c r="UOO21" s="29"/>
      <c r="UOP21" s="29"/>
      <c r="UOQ21" s="29"/>
      <c r="UOR21" s="29"/>
      <c r="UOS21" s="29"/>
      <c r="UOT21" s="29"/>
      <c r="UOU21" s="29"/>
      <c r="UOV21" s="29"/>
      <c r="UOW21" s="29"/>
      <c r="UOX21" s="29"/>
      <c r="UOY21" s="29"/>
      <c r="UOZ21" s="29"/>
      <c r="UPA21" s="29"/>
      <c r="UPB21" s="29"/>
      <c r="UPC21" s="29"/>
      <c r="UPD21" s="29"/>
      <c r="UPE21" s="29"/>
      <c r="UPF21" s="29"/>
      <c r="UPG21" s="29"/>
      <c r="UPH21" s="29"/>
      <c r="UPI21" s="29"/>
      <c r="UPJ21" s="29"/>
      <c r="UPK21" s="29"/>
      <c r="UPL21" s="29"/>
      <c r="UPM21" s="29"/>
      <c r="UPN21" s="29"/>
      <c r="UPO21" s="29"/>
      <c r="UPP21" s="29"/>
      <c r="UPQ21" s="29"/>
      <c r="UPR21" s="29"/>
      <c r="UPS21" s="29"/>
      <c r="UPT21" s="29"/>
      <c r="UPU21" s="29"/>
      <c r="UPV21" s="29"/>
      <c r="UPW21" s="29"/>
      <c r="UPX21" s="29"/>
      <c r="UPY21" s="29"/>
      <c r="UPZ21" s="29"/>
      <c r="UQA21" s="29"/>
      <c r="UQB21" s="29"/>
      <c r="UQC21" s="29"/>
      <c r="UQD21" s="29"/>
      <c r="UQE21" s="29"/>
      <c r="UQF21" s="29"/>
      <c r="UQG21" s="29"/>
      <c r="UQH21" s="29"/>
      <c r="UQI21" s="29"/>
      <c r="UQJ21" s="29"/>
      <c r="UQK21" s="29"/>
      <c r="UQL21" s="29"/>
      <c r="UQM21" s="29"/>
      <c r="UQN21" s="29"/>
      <c r="UQO21" s="29"/>
      <c r="UQP21" s="29"/>
      <c r="UQQ21" s="29"/>
      <c r="UQR21" s="29"/>
      <c r="UQS21" s="29"/>
      <c r="UQT21" s="29"/>
      <c r="UQU21" s="29"/>
      <c r="UQV21" s="29"/>
      <c r="UQW21" s="29"/>
      <c r="UQX21" s="29"/>
      <c r="UQY21" s="29"/>
      <c r="UQZ21" s="29"/>
      <c r="URA21" s="29"/>
      <c r="URB21" s="29"/>
      <c r="URC21" s="29"/>
      <c r="URD21" s="29"/>
      <c r="URE21" s="29"/>
      <c r="URF21" s="29"/>
      <c r="URG21" s="29"/>
      <c r="URH21" s="29"/>
      <c r="URI21" s="29"/>
      <c r="URJ21" s="29"/>
      <c r="URK21" s="29"/>
      <c r="URL21" s="29"/>
      <c r="URM21" s="29"/>
      <c r="URN21" s="29"/>
      <c r="URO21" s="29"/>
      <c r="URP21" s="29"/>
      <c r="URQ21" s="29"/>
      <c r="URR21" s="29"/>
      <c r="URS21" s="29"/>
      <c r="URT21" s="29"/>
      <c r="URU21" s="29"/>
      <c r="URV21" s="29"/>
      <c r="URW21" s="29"/>
      <c r="URX21" s="29"/>
      <c r="URY21" s="29"/>
      <c r="URZ21" s="29"/>
      <c r="USA21" s="29"/>
      <c r="USB21" s="29"/>
      <c r="USC21" s="29"/>
      <c r="USD21" s="29"/>
      <c r="USE21" s="29"/>
      <c r="USF21" s="29"/>
      <c r="USG21" s="29"/>
      <c r="USH21" s="29"/>
      <c r="USI21" s="29"/>
      <c r="USJ21" s="29"/>
      <c r="USK21" s="29"/>
      <c r="USL21" s="29"/>
      <c r="USM21" s="29"/>
      <c r="USN21" s="29"/>
      <c r="USO21" s="29"/>
      <c r="USP21" s="29"/>
      <c r="USQ21" s="29"/>
      <c r="USR21" s="29"/>
      <c r="USS21" s="29"/>
      <c r="UST21" s="29"/>
      <c r="USU21" s="29"/>
      <c r="USV21" s="29"/>
      <c r="USW21" s="29"/>
      <c r="USX21" s="29"/>
      <c r="USY21" s="29"/>
      <c r="USZ21" s="29"/>
      <c r="UTA21" s="29"/>
      <c r="UTB21" s="29"/>
      <c r="UTC21" s="29"/>
      <c r="UTD21" s="29"/>
      <c r="UTE21" s="29"/>
      <c r="UTF21" s="29"/>
      <c r="UTG21" s="29"/>
      <c r="UTH21" s="29"/>
      <c r="UTI21" s="29"/>
      <c r="UTJ21" s="29"/>
      <c r="UTK21" s="29"/>
      <c r="UTL21" s="29"/>
      <c r="UTM21" s="29"/>
      <c r="UTN21" s="29"/>
      <c r="UTO21" s="29"/>
      <c r="UTP21" s="29"/>
      <c r="UTQ21" s="29"/>
      <c r="UTR21" s="29"/>
      <c r="UTS21" s="29"/>
      <c r="UTT21" s="29"/>
      <c r="UTU21" s="29"/>
      <c r="UTV21" s="29"/>
      <c r="UTW21" s="29"/>
      <c r="UTX21" s="29"/>
      <c r="UTY21" s="29"/>
      <c r="UTZ21" s="29"/>
      <c r="UUA21" s="29"/>
      <c r="UUB21" s="29"/>
      <c r="UUC21" s="29"/>
      <c r="UUD21" s="29"/>
      <c r="UUE21" s="29"/>
      <c r="UUF21" s="29"/>
      <c r="UUG21" s="29"/>
      <c r="UUH21" s="29"/>
      <c r="UUI21" s="29"/>
      <c r="UUJ21" s="29"/>
      <c r="UUK21" s="29"/>
      <c r="UUL21" s="29"/>
      <c r="UUM21" s="29"/>
      <c r="UUN21" s="29"/>
      <c r="UUO21" s="29"/>
      <c r="UUP21" s="29"/>
      <c r="UUQ21" s="29"/>
      <c r="UUR21" s="29"/>
      <c r="UUS21" s="29"/>
      <c r="UUT21" s="29"/>
      <c r="UUU21" s="29"/>
      <c r="UUV21" s="29"/>
      <c r="UUW21" s="29"/>
      <c r="UUX21" s="29"/>
      <c r="UUY21" s="29"/>
      <c r="UUZ21" s="29"/>
      <c r="UVA21" s="29"/>
      <c r="UVB21" s="29"/>
      <c r="UVC21" s="29"/>
      <c r="UVD21" s="29"/>
      <c r="UVE21" s="29"/>
      <c r="UVF21" s="29"/>
      <c r="UVG21" s="29"/>
      <c r="UVH21" s="29"/>
      <c r="UVI21" s="29"/>
      <c r="UVJ21" s="29"/>
      <c r="UVK21" s="29"/>
      <c r="UVL21" s="29"/>
      <c r="UVM21" s="29"/>
      <c r="UVN21" s="29"/>
      <c r="UVO21" s="29"/>
      <c r="UVP21" s="29"/>
      <c r="UVQ21" s="29"/>
      <c r="UVR21" s="29"/>
      <c r="UVS21" s="29"/>
      <c r="UVT21" s="29"/>
      <c r="UVU21" s="29"/>
      <c r="UVV21" s="29"/>
      <c r="UVW21" s="29"/>
      <c r="UVX21" s="29"/>
      <c r="UVY21" s="29"/>
      <c r="UVZ21" s="29"/>
      <c r="UWA21" s="29"/>
      <c r="UWB21" s="29"/>
      <c r="UWC21" s="29"/>
      <c r="UWD21" s="29"/>
      <c r="UWE21" s="29"/>
      <c r="UWF21" s="29"/>
      <c r="UWG21" s="29"/>
      <c r="UWH21" s="29"/>
      <c r="UWI21" s="29"/>
      <c r="UWJ21" s="29"/>
      <c r="UWK21" s="29"/>
      <c r="UWL21" s="29"/>
      <c r="UWM21" s="29"/>
      <c r="UWN21" s="29"/>
      <c r="UWO21" s="29"/>
      <c r="UWP21" s="29"/>
      <c r="UWQ21" s="29"/>
      <c r="UWR21" s="29"/>
      <c r="UWS21" s="29"/>
      <c r="UWT21" s="29"/>
      <c r="UWU21" s="29"/>
      <c r="UWV21" s="29"/>
      <c r="UWW21" s="29"/>
      <c r="UWX21" s="29"/>
      <c r="UWY21" s="29"/>
      <c r="UWZ21" s="29"/>
      <c r="UXA21" s="29"/>
      <c r="UXB21" s="29"/>
      <c r="UXC21" s="29"/>
      <c r="UXD21" s="29"/>
      <c r="UXE21" s="29"/>
      <c r="UXF21" s="29"/>
      <c r="UXG21" s="29"/>
      <c r="UXH21" s="29"/>
      <c r="UXI21" s="29"/>
      <c r="UXJ21" s="29"/>
      <c r="UXK21" s="29"/>
      <c r="UXL21" s="29"/>
      <c r="UXM21" s="29"/>
      <c r="UXN21" s="29"/>
      <c r="UXO21" s="29"/>
      <c r="UXP21" s="29"/>
      <c r="UXQ21" s="29"/>
      <c r="UXR21" s="29"/>
      <c r="UXS21" s="29"/>
      <c r="UXT21" s="29"/>
      <c r="UXU21" s="29"/>
      <c r="UXV21" s="29"/>
      <c r="UXW21" s="29"/>
      <c r="UXX21" s="29"/>
      <c r="UXY21" s="29"/>
      <c r="UXZ21" s="29"/>
      <c r="UYA21" s="29"/>
      <c r="UYB21" s="29"/>
      <c r="UYC21" s="29"/>
      <c r="UYD21" s="29"/>
      <c r="UYE21" s="29"/>
      <c r="UYF21" s="29"/>
      <c r="UYG21" s="29"/>
      <c r="UYH21" s="29"/>
      <c r="UYI21" s="29"/>
      <c r="UYJ21" s="29"/>
      <c r="UYK21" s="29"/>
      <c r="UYL21" s="29"/>
      <c r="UYM21" s="29"/>
      <c r="UYN21" s="29"/>
      <c r="UYO21" s="29"/>
      <c r="UYP21" s="29"/>
      <c r="UYQ21" s="29"/>
      <c r="UYR21" s="29"/>
      <c r="UYS21" s="29"/>
      <c r="UYT21" s="29"/>
      <c r="UYU21" s="29"/>
      <c r="UYV21" s="29"/>
      <c r="UYW21" s="29"/>
      <c r="UYX21" s="29"/>
      <c r="UYY21" s="29"/>
      <c r="UYZ21" s="29"/>
      <c r="UZA21" s="29"/>
      <c r="UZB21" s="29"/>
      <c r="UZC21" s="29"/>
      <c r="UZD21" s="29"/>
      <c r="UZE21" s="29"/>
      <c r="UZF21" s="29"/>
      <c r="UZG21" s="29"/>
      <c r="UZH21" s="29"/>
      <c r="UZI21" s="29"/>
      <c r="UZJ21" s="29"/>
      <c r="UZK21" s="29"/>
      <c r="UZL21" s="29"/>
      <c r="UZM21" s="29"/>
      <c r="UZN21" s="29"/>
      <c r="UZO21" s="29"/>
      <c r="UZP21" s="29"/>
      <c r="UZQ21" s="29"/>
      <c r="UZR21" s="29"/>
      <c r="UZS21" s="29"/>
      <c r="UZT21" s="29"/>
      <c r="UZU21" s="29"/>
      <c r="UZV21" s="29"/>
      <c r="UZW21" s="29"/>
      <c r="UZX21" s="29"/>
      <c r="UZY21" s="29"/>
      <c r="UZZ21" s="29"/>
      <c r="VAA21" s="29"/>
      <c r="VAB21" s="29"/>
      <c r="VAC21" s="29"/>
      <c r="VAD21" s="29"/>
      <c r="VAE21" s="29"/>
      <c r="VAF21" s="29"/>
      <c r="VAG21" s="29"/>
      <c r="VAH21" s="29"/>
      <c r="VAI21" s="29"/>
      <c r="VAJ21" s="29"/>
      <c r="VAK21" s="29"/>
      <c r="VAL21" s="29"/>
      <c r="VAM21" s="29"/>
      <c r="VAN21" s="29"/>
      <c r="VAO21" s="29"/>
      <c r="VAP21" s="29"/>
      <c r="VAQ21" s="29"/>
      <c r="VAR21" s="29"/>
      <c r="VAS21" s="29"/>
      <c r="VAT21" s="29"/>
      <c r="VAU21" s="29"/>
      <c r="VAV21" s="29"/>
      <c r="VAW21" s="29"/>
      <c r="VAX21" s="29"/>
      <c r="VAY21" s="29"/>
      <c r="VAZ21" s="29"/>
      <c r="VBA21" s="29"/>
      <c r="VBB21" s="29"/>
      <c r="VBC21" s="29"/>
      <c r="VBD21" s="29"/>
      <c r="VBE21" s="29"/>
      <c r="VBF21" s="29"/>
      <c r="VBG21" s="29"/>
      <c r="VBH21" s="29"/>
      <c r="VBI21" s="29"/>
      <c r="VBJ21" s="29"/>
      <c r="VBK21" s="29"/>
      <c r="VBL21" s="29"/>
      <c r="VBM21" s="29"/>
      <c r="VBN21" s="29"/>
      <c r="VBO21" s="29"/>
      <c r="VBP21" s="29"/>
      <c r="VBQ21" s="29"/>
      <c r="VBR21" s="29"/>
      <c r="VBS21" s="29"/>
      <c r="VBT21" s="29"/>
      <c r="VBU21" s="29"/>
      <c r="VBV21" s="29"/>
      <c r="VBW21" s="29"/>
      <c r="VBX21" s="29"/>
      <c r="VBY21" s="29"/>
      <c r="VBZ21" s="29"/>
      <c r="VCA21" s="29"/>
      <c r="VCB21" s="29"/>
      <c r="VCC21" s="29"/>
      <c r="VCD21" s="29"/>
      <c r="VCE21" s="29"/>
      <c r="VCF21" s="29"/>
      <c r="VCG21" s="29"/>
      <c r="VCH21" s="29"/>
      <c r="VCI21" s="29"/>
      <c r="VCJ21" s="29"/>
      <c r="VCK21" s="29"/>
      <c r="VCL21" s="29"/>
      <c r="VCM21" s="29"/>
      <c r="VCN21" s="29"/>
      <c r="VCO21" s="29"/>
      <c r="VCP21" s="29"/>
      <c r="VCQ21" s="29"/>
      <c r="VCR21" s="29"/>
      <c r="VCS21" s="29"/>
      <c r="VCT21" s="29"/>
      <c r="VCU21" s="29"/>
      <c r="VCV21" s="29"/>
      <c r="VCW21" s="29"/>
      <c r="VCX21" s="29"/>
      <c r="VCY21" s="29"/>
      <c r="VCZ21" s="29"/>
      <c r="VDA21" s="29"/>
      <c r="VDB21" s="29"/>
      <c r="VDC21" s="29"/>
      <c r="VDD21" s="29"/>
      <c r="VDE21" s="29"/>
      <c r="VDF21" s="29"/>
      <c r="VDG21" s="29"/>
      <c r="VDH21" s="29"/>
      <c r="VDI21" s="29"/>
      <c r="VDJ21" s="29"/>
      <c r="VDK21" s="29"/>
      <c r="VDL21" s="29"/>
      <c r="VDM21" s="29"/>
      <c r="VDN21" s="29"/>
      <c r="VDO21" s="29"/>
      <c r="VDP21" s="29"/>
      <c r="VDQ21" s="29"/>
      <c r="VDR21" s="29"/>
      <c r="VDS21" s="29"/>
      <c r="VDT21" s="29"/>
      <c r="VDU21" s="29"/>
      <c r="VDV21" s="29"/>
      <c r="VDW21" s="29"/>
      <c r="VDX21" s="29"/>
      <c r="VDY21" s="29"/>
      <c r="VDZ21" s="29"/>
      <c r="VEA21" s="29"/>
      <c r="VEB21" s="29"/>
      <c r="VEC21" s="29"/>
      <c r="VED21" s="29"/>
      <c r="VEE21" s="29"/>
      <c r="VEF21" s="29"/>
      <c r="VEG21" s="29"/>
      <c r="VEH21" s="29"/>
      <c r="VEI21" s="29"/>
      <c r="VEJ21" s="29"/>
      <c r="VEK21" s="29"/>
      <c r="VEL21" s="29"/>
      <c r="VEM21" s="29"/>
      <c r="VEN21" s="29"/>
      <c r="VEO21" s="29"/>
      <c r="VEP21" s="29"/>
      <c r="VEQ21" s="29"/>
      <c r="VER21" s="29"/>
      <c r="VES21" s="29"/>
      <c r="VET21" s="29"/>
      <c r="VEU21" s="29"/>
      <c r="VEV21" s="29"/>
      <c r="VEW21" s="29"/>
      <c r="VEX21" s="29"/>
      <c r="VEY21" s="29"/>
      <c r="VEZ21" s="29"/>
      <c r="VFA21" s="29"/>
      <c r="VFB21" s="29"/>
      <c r="VFC21" s="29"/>
      <c r="VFD21" s="29"/>
      <c r="VFE21" s="29"/>
      <c r="VFF21" s="29"/>
      <c r="VFG21" s="29"/>
      <c r="VFH21" s="29"/>
      <c r="VFI21" s="29"/>
      <c r="VFJ21" s="29"/>
      <c r="VFK21" s="29"/>
      <c r="VFL21" s="29"/>
      <c r="VFM21" s="29"/>
      <c r="VFN21" s="29"/>
      <c r="VFO21" s="29"/>
      <c r="VFP21" s="29"/>
      <c r="VFQ21" s="29"/>
      <c r="VFR21" s="29"/>
      <c r="VFS21" s="29"/>
      <c r="VFT21" s="29"/>
      <c r="VFU21" s="29"/>
      <c r="VFV21" s="29"/>
      <c r="VFW21" s="29"/>
      <c r="VFX21" s="29"/>
      <c r="VFY21" s="29"/>
      <c r="VFZ21" s="29"/>
      <c r="VGA21" s="29"/>
      <c r="VGB21" s="29"/>
      <c r="VGC21" s="29"/>
      <c r="VGD21" s="29"/>
      <c r="VGE21" s="29"/>
      <c r="VGF21" s="29"/>
      <c r="VGG21" s="29"/>
      <c r="VGH21" s="29"/>
      <c r="VGI21" s="29"/>
      <c r="VGJ21" s="29"/>
      <c r="VGK21" s="29"/>
      <c r="VGL21" s="29"/>
      <c r="VGM21" s="29"/>
      <c r="VGN21" s="29"/>
      <c r="VGO21" s="29"/>
      <c r="VGP21" s="29"/>
      <c r="VGQ21" s="29"/>
      <c r="VGR21" s="29"/>
      <c r="VGS21" s="29"/>
      <c r="VGT21" s="29"/>
      <c r="VGU21" s="29"/>
      <c r="VGV21" s="29"/>
      <c r="VGW21" s="29"/>
      <c r="VGX21" s="29"/>
      <c r="VGY21" s="29"/>
      <c r="VGZ21" s="29"/>
      <c r="VHA21" s="29"/>
      <c r="VHB21" s="29"/>
      <c r="VHC21" s="29"/>
      <c r="VHD21" s="29"/>
      <c r="VHE21" s="29"/>
      <c r="VHF21" s="29"/>
      <c r="VHG21" s="29"/>
      <c r="VHH21" s="29"/>
      <c r="VHI21" s="29"/>
      <c r="VHJ21" s="29"/>
      <c r="VHK21" s="29"/>
      <c r="VHL21" s="29"/>
      <c r="VHM21" s="29"/>
      <c r="VHN21" s="29"/>
      <c r="VHO21" s="29"/>
      <c r="VHP21" s="29"/>
      <c r="VHQ21" s="29"/>
      <c r="VHR21" s="29"/>
      <c r="VHS21" s="29"/>
      <c r="VHT21" s="29"/>
      <c r="VHU21" s="29"/>
      <c r="VHV21" s="29"/>
      <c r="VHW21" s="29"/>
      <c r="VHX21" s="29"/>
      <c r="VHY21" s="29"/>
      <c r="VHZ21" s="29"/>
      <c r="VIA21" s="29"/>
      <c r="VIB21" s="29"/>
      <c r="VIC21" s="29"/>
      <c r="VID21" s="29"/>
      <c r="VIE21" s="29"/>
      <c r="VIF21" s="29"/>
      <c r="VIG21" s="29"/>
      <c r="VIH21" s="29"/>
      <c r="VII21" s="29"/>
      <c r="VIJ21" s="29"/>
      <c r="VIK21" s="29"/>
      <c r="VIL21" s="29"/>
      <c r="VIM21" s="29"/>
      <c r="VIN21" s="29"/>
      <c r="VIO21" s="29"/>
      <c r="VIP21" s="29"/>
      <c r="VIQ21" s="29"/>
      <c r="VIR21" s="29"/>
      <c r="VIS21" s="29"/>
      <c r="VIT21" s="29"/>
      <c r="VIU21" s="29"/>
      <c r="VIV21" s="29"/>
      <c r="VIW21" s="29"/>
      <c r="VIX21" s="29"/>
      <c r="VIY21" s="29"/>
      <c r="VIZ21" s="29"/>
      <c r="VJA21" s="29"/>
      <c r="VJB21" s="29"/>
      <c r="VJC21" s="29"/>
      <c r="VJD21" s="29"/>
      <c r="VJE21" s="29"/>
      <c r="VJF21" s="29"/>
      <c r="VJG21" s="29"/>
      <c r="VJH21" s="29"/>
      <c r="VJI21" s="29"/>
      <c r="VJJ21" s="29"/>
      <c r="VJK21" s="29"/>
      <c r="VJL21" s="29"/>
      <c r="VJM21" s="29"/>
      <c r="VJN21" s="29"/>
      <c r="VJO21" s="29"/>
      <c r="VJP21" s="29"/>
      <c r="VJQ21" s="29"/>
      <c r="VJR21" s="29"/>
      <c r="VJS21" s="29"/>
      <c r="VJT21" s="29"/>
      <c r="VJU21" s="29"/>
      <c r="VJV21" s="29"/>
      <c r="VJW21" s="29"/>
      <c r="VJX21" s="29"/>
      <c r="VJY21" s="29"/>
      <c r="VJZ21" s="29"/>
      <c r="VKA21" s="29"/>
      <c r="VKB21" s="29"/>
      <c r="VKC21" s="29"/>
      <c r="VKD21" s="29"/>
      <c r="VKE21" s="29"/>
      <c r="VKF21" s="29"/>
      <c r="VKG21" s="29"/>
      <c r="VKH21" s="29"/>
      <c r="VKI21" s="29"/>
      <c r="VKJ21" s="29"/>
      <c r="VKK21" s="29"/>
      <c r="VKL21" s="29"/>
      <c r="VKM21" s="29"/>
      <c r="VKN21" s="29"/>
      <c r="VKO21" s="29"/>
      <c r="VKP21" s="29"/>
      <c r="VKQ21" s="29"/>
      <c r="VKR21" s="29"/>
      <c r="VKS21" s="29"/>
      <c r="VKT21" s="29"/>
      <c r="VKU21" s="29"/>
      <c r="VKV21" s="29"/>
      <c r="VKW21" s="29"/>
      <c r="VKX21" s="29"/>
      <c r="VKY21" s="29"/>
      <c r="VKZ21" s="29"/>
      <c r="VLA21" s="29"/>
      <c r="VLB21" s="29"/>
      <c r="VLC21" s="29"/>
      <c r="VLD21" s="29"/>
      <c r="VLE21" s="29"/>
      <c r="VLF21" s="29"/>
      <c r="VLG21" s="29"/>
      <c r="VLH21" s="29"/>
      <c r="VLI21" s="29"/>
      <c r="VLJ21" s="29"/>
      <c r="VLK21" s="29"/>
      <c r="VLL21" s="29"/>
      <c r="VLM21" s="29"/>
      <c r="VLN21" s="29"/>
      <c r="VLO21" s="29"/>
      <c r="VLP21" s="29"/>
      <c r="VLQ21" s="29"/>
      <c r="VLR21" s="29"/>
      <c r="VLS21" s="29"/>
      <c r="VLT21" s="29"/>
      <c r="VLU21" s="29"/>
      <c r="VLV21" s="29"/>
      <c r="VLW21" s="29"/>
      <c r="VLX21" s="29"/>
      <c r="VLY21" s="29"/>
      <c r="VLZ21" s="29"/>
      <c r="VMA21" s="29"/>
      <c r="VMB21" s="29"/>
      <c r="VMC21" s="29"/>
      <c r="VMD21" s="29"/>
      <c r="VME21" s="29"/>
      <c r="VMF21" s="29"/>
      <c r="VMG21" s="29"/>
      <c r="VMH21" s="29"/>
      <c r="VMI21" s="29"/>
      <c r="VMJ21" s="29"/>
      <c r="VMK21" s="29"/>
      <c r="VML21" s="29"/>
      <c r="VMM21" s="29"/>
      <c r="VMN21" s="29"/>
      <c r="VMO21" s="29"/>
      <c r="VMP21" s="29"/>
      <c r="VMQ21" s="29"/>
      <c r="VMR21" s="29"/>
      <c r="VMS21" s="29"/>
      <c r="VMT21" s="29"/>
      <c r="VMU21" s="29"/>
      <c r="VMV21" s="29"/>
      <c r="VMW21" s="29"/>
      <c r="VMX21" s="29"/>
      <c r="VMY21" s="29"/>
      <c r="VMZ21" s="29"/>
      <c r="VNA21" s="29"/>
      <c r="VNB21" s="29"/>
      <c r="VNC21" s="29"/>
      <c r="VND21" s="29"/>
      <c r="VNE21" s="29"/>
      <c r="VNF21" s="29"/>
      <c r="VNG21" s="29"/>
      <c r="VNH21" s="29"/>
      <c r="VNI21" s="29"/>
      <c r="VNJ21" s="29"/>
      <c r="VNK21" s="29"/>
      <c r="VNL21" s="29"/>
      <c r="VNM21" s="29"/>
      <c r="VNN21" s="29"/>
      <c r="VNO21" s="29"/>
      <c r="VNP21" s="29"/>
      <c r="VNQ21" s="29"/>
      <c r="VNR21" s="29"/>
      <c r="VNS21" s="29"/>
      <c r="VNT21" s="29"/>
      <c r="VNU21" s="29"/>
      <c r="VNV21" s="29"/>
      <c r="VNW21" s="29"/>
      <c r="VNX21" s="29"/>
      <c r="VNY21" s="29"/>
      <c r="VNZ21" s="29"/>
      <c r="VOA21" s="29"/>
      <c r="VOB21" s="29"/>
      <c r="VOC21" s="29"/>
      <c r="VOD21" s="29"/>
      <c r="VOE21" s="29"/>
      <c r="VOF21" s="29"/>
      <c r="VOG21" s="29"/>
      <c r="VOH21" s="29"/>
      <c r="VOI21" s="29"/>
      <c r="VOJ21" s="29"/>
      <c r="VOK21" s="29"/>
      <c r="VOL21" s="29"/>
      <c r="VOM21" s="29"/>
      <c r="VON21" s="29"/>
      <c r="VOO21" s="29"/>
      <c r="VOP21" s="29"/>
      <c r="VOQ21" s="29"/>
      <c r="VOR21" s="29"/>
      <c r="VOS21" s="29"/>
      <c r="VOT21" s="29"/>
      <c r="VOU21" s="29"/>
      <c r="VOV21" s="29"/>
      <c r="VOW21" s="29"/>
      <c r="VOX21" s="29"/>
      <c r="VOY21" s="29"/>
      <c r="VOZ21" s="29"/>
      <c r="VPA21" s="29"/>
      <c r="VPB21" s="29"/>
      <c r="VPC21" s="29"/>
      <c r="VPD21" s="29"/>
      <c r="VPE21" s="29"/>
      <c r="VPF21" s="29"/>
      <c r="VPG21" s="29"/>
      <c r="VPH21" s="29"/>
      <c r="VPI21" s="29"/>
      <c r="VPJ21" s="29"/>
      <c r="VPK21" s="29"/>
      <c r="VPL21" s="29"/>
      <c r="VPM21" s="29"/>
      <c r="VPN21" s="29"/>
      <c r="VPO21" s="29"/>
      <c r="VPP21" s="29"/>
      <c r="VPQ21" s="29"/>
      <c r="VPR21" s="29"/>
      <c r="VPS21" s="29"/>
      <c r="VPT21" s="29"/>
      <c r="VPU21" s="29"/>
      <c r="VPV21" s="29"/>
      <c r="VPW21" s="29"/>
      <c r="VPX21" s="29"/>
      <c r="VPY21" s="29"/>
      <c r="VPZ21" s="29"/>
      <c r="VQA21" s="29"/>
      <c r="VQB21" s="29"/>
      <c r="VQC21" s="29"/>
      <c r="VQD21" s="29"/>
      <c r="VQE21" s="29"/>
      <c r="VQF21" s="29"/>
      <c r="VQG21" s="29"/>
      <c r="VQH21" s="29"/>
      <c r="VQI21" s="29"/>
      <c r="VQJ21" s="29"/>
      <c r="VQK21" s="29"/>
      <c r="VQL21" s="29"/>
      <c r="VQM21" s="29"/>
      <c r="VQN21" s="29"/>
      <c r="VQO21" s="29"/>
      <c r="VQP21" s="29"/>
      <c r="VQQ21" s="29"/>
      <c r="VQR21" s="29"/>
      <c r="VQS21" s="29"/>
      <c r="VQT21" s="29"/>
      <c r="VQU21" s="29"/>
      <c r="VQV21" s="29"/>
      <c r="VQW21" s="29"/>
      <c r="VQX21" s="29"/>
      <c r="VQY21" s="29"/>
      <c r="VQZ21" s="29"/>
      <c r="VRA21" s="29"/>
      <c r="VRB21" s="29"/>
      <c r="VRC21" s="29"/>
      <c r="VRD21" s="29"/>
      <c r="VRE21" s="29"/>
      <c r="VRF21" s="29"/>
      <c r="VRG21" s="29"/>
      <c r="VRH21" s="29"/>
      <c r="VRI21" s="29"/>
      <c r="VRJ21" s="29"/>
      <c r="VRK21" s="29"/>
      <c r="VRL21" s="29"/>
      <c r="VRM21" s="29"/>
      <c r="VRN21" s="29"/>
      <c r="VRO21" s="29"/>
      <c r="VRP21" s="29"/>
      <c r="VRQ21" s="29"/>
      <c r="VRR21" s="29"/>
      <c r="VRS21" s="29"/>
      <c r="VRT21" s="29"/>
      <c r="VRU21" s="29"/>
      <c r="VRV21" s="29"/>
      <c r="VRW21" s="29"/>
      <c r="VRX21" s="29"/>
      <c r="VRY21" s="29"/>
      <c r="VRZ21" s="29"/>
      <c r="VSA21" s="29"/>
      <c r="VSB21" s="29"/>
      <c r="VSC21" s="29"/>
      <c r="VSD21" s="29"/>
      <c r="VSE21" s="29"/>
      <c r="VSF21" s="29"/>
      <c r="VSG21" s="29"/>
      <c r="VSH21" s="29"/>
      <c r="VSI21" s="29"/>
      <c r="VSJ21" s="29"/>
      <c r="VSK21" s="29"/>
      <c r="VSL21" s="29"/>
      <c r="VSM21" s="29"/>
      <c r="VSN21" s="29"/>
      <c r="VSO21" s="29"/>
      <c r="VSP21" s="29"/>
      <c r="VSQ21" s="29"/>
      <c r="VSR21" s="29"/>
      <c r="VSS21" s="29"/>
      <c r="VST21" s="29"/>
      <c r="VSU21" s="29"/>
      <c r="VSV21" s="29"/>
      <c r="VSW21" s="29"/>
      <c r="VSX21" s="29"/>
      <c r="VSY21" s="29"/>
      <c r="VSZ21" s="29"/>
      <c r="VTA21" s="29"/>
      <c r="VTB21" s="29"/>
      <c r="VTC21" s="29"/>
      <c r="VTD21" s="29"/>
      <c r="VTE21" s="29"/>
      <c r="VTF21" s="29"/>
      <c r="VTG21" s="29"/>
      <c r="VTH21" s="29"/>
      <c r="VTI21" s="29"/>
      <c r="VTJ21" s="29"/>
      <c r="VTK21" s="29"/>
      <c r="VTL21" s="29"/>
      <c r="VTM21" s="29"/>
      <c r="VTN21" s="29"/>
      <c r="VTO21" s="29"/>
      <c r="VTP21" s="29"/>
      <c r="VTQ21" s="29"/>
      <c r="VTR21" s="29"/>
      <c r="VTS21" s="29"/>
      <c r="VTT21" s="29"/>
      <c r="VTU21" s="29"/>
      <c r="VTV21" s="29"/>
      <c r="VTW21" s="29"/>
      <c r="VTX21" s="29"/>
      <c r="VTY21" s="29"/>
      <c r="VTZ21" s="29"/>
      <c r="VUA21" s="29"/>
      <c r="VUB21" s="29"/>
      <c r="VUC21" s="29"/>
      <c r="VUD21" s="29"/>
      <c r="VUE21" s="29"/>
      <c r="VUF21" s="29"/>
      <c r="VUG21" s="29"/>
      <c r="VUH21" s="29"/>
      <c r="VUI21" s="29"/>
      <c r="VUJ21" s="29"/>
      <c r="VUK21" s="29"/>
      <c r="VUL21" s="29"/>
      <c r="VUM21" s="29"/>
      <c r="VUN21" s="29"/>
      <c r="VUO21" s="29"/>
      <c r="VUP21" s="29"/>
      <c r="VUQ21" s="29"/>
      <c r="VUR21" s="29"/>
      <c r="VUS21" s="29"/>
      <c r="VUT21" s="29"/>
      <c r="VUU21" s="29"/>
      <c r="VUV21" s="29"/>
      <c r="VUW21" s="29"/>
      <c r="VUX21" s="29"/>
      <c r="VUY21" s="29"/>
      <c r="VUZ21" s="29"/>
      <c r="VVA21" s="29"/>
      <c r="VVB21" s="29"/>
      <c r="VVC21" s="29"/>
      <c r="VVD21" s="29"/>
      <c r="VVE21" s="29"/>
      <c r="VVF21" s="29"/>
      <c r="VVG21" s="29"/>
      <c r="VVH21" s="29"/>
      <c r="VVI21" s="29"/>
      <c r="VVJ21" s="29"/>
      <c r="VVK21" s="29"/>
      <c r="VVL21" s="29"/>
      <c r="VVM21" s="29"/>
      <c r="VVN21" s="29"/>
      <c r="VVO21" s="29"/>
      <c r="VVP21" s="29"/>
      <c r="VVQ21" s="29"/>
      <c r="VVR21" s="29"/>
      <c r="VVS21" s="29"/>
      <c r="VVT21" s="29"/>
      <c r="VVU21" s="29"/>
      <c r="VVV21" s="29"/>
      <c r="VVW21" s="29"/>
      <c r="VVX21" s="29"/>
      <c r="VVY21" s="29"/>
      <c r="VVZ21" s="29"/>
      <c r="VWA21" s="29"/>
      <c r="VWB21" s="29"/>
      <c r="VWC21" s="29"/>
      <c r="VWD21" s="29"/>
      <c r="VWE21" s="29"/>
      <c r="VWF21" s="29"/>
      <c r="VWG21" s="29"/>
      <c r="VWH21" s="29"/>
      <c r="VWI21" s="29"/>
      <c r="VWJ21" s="29"/>
      <c r="VWK21" s="29"/>
      <c r="VWL21" s="29"/>
      <c r="VWM21" s="29"/>
      <c r="VWN21" s="29"/>
      <c r="VWO21" s="29"/>
      <c r="VWP21" s="29"/>
      <c r="VWQ21" s="29"/>
      <c r="VWR21" s="29"/>
      <c r="VWS21" s="29"/>
      <c r="VWT21" s="29"/>
      <c r="VWU21" s="29"/>
      <c r="VWV21" s="29"/>
      <c r="VWW21" s="29"/>
      <c r="VWX21" s="29"/>
      <c r="VWY21" s="29"/>
      <c r="VWZ21" s="29"/>
      <c r="VXA21" s="29"/>
      <c r="VXB21" s="29"/>
      <c r="VXC21" s="29"/>
      <c r="VXD21" s="29"/>
      <c r="VXE21" s="29"/>
      <c r="VXF21" s="29"/>
      <c r="VXG21" s="29"/>
      <c r="VXH21" s="29"/>
      <c r="VXI21" s="29"/>
      <c r="VXJ21" s="29"/>
      <c r="VXK21" s="29"/>
      <c r="VXL21" s="29"/>
      <c r="VXM21" s="29"/>
      <c r="VXN21" s="29"/>
      <c r="VXO21" s="29"/>
      <c r="VXP21" s="29"/>
      <c r="VXQ21" s="29"/>
      <c r="VXR21" s="29"/>
      <c r="VXS21" s="29"/>
      <c r="VXT21" s="29"/>
      <c r="VXU21" s="29"/>
      <c r="VXV21" s="29"/>
      <c r="VXW21" s="29"/>
      <c r="VXX21" s="29"/>
      <c r="VXY21" s="29"/>
      <c r="VXZ21" s="29"/>
      <c r="VYA21" s="29"/>
      <c r="VYB21" s="29"/>
      <c r="VYC21" s="29"/>
      <c r="VYD21" s="29"/>
      <c r="VYE21" s="29"/>
      <c r="VYF21" s="29"/>
      <c r="VYG21" s="29"/>
      <c r="VYH21" s="29"/>
      <c r="VYI21" s="29"/>
      <c r="VYJ21" s="29"/>
      <c r="VYK21" s="29"/>
      <c r="VYL21" s="29"/>
      <c r="VYM21" s="29"/>
      <c r="VYN21" s="29"/>
      <c r="VYO21" s="29"/>
      <c r="VYP21" s="29"/>
      <c r="VYQ21" s="29"/>
      <c r="VYR21" s="29"/>
      <c r="VYS21" s="29"/>
      <c r="VYT21" s="29"/>
      <c r="VYU21" s="29"/>
      <c r="VYV21" s="29"/>
      <c r="VYW21" s="29"/>
      <c r="VYX21" s="29"/>
      <c r="VYY21" s="29"/>
      <c r="VYZ21" s="29"/>
      <c r="VZA21" s="29"/>
      <c r="VZB21" s="29"/>
      <c r="VZC21" s="29"/>
      <c r="VZD21" s="29"/>
      <c r="VZE21" s="29"/>
      <c r="VZF21" s="29"/>
      <c r="VZG21" s="29"/>
      <c r="VZH21" s="29"/>
      <c r="VZI21" s="29"/>
      <c r="VZJ21" s="29"/>
      <c r="VZK21" s="29"/>
      <c r="VZL21" s="29"/>
      <c r="VZM21" s="29"/>
      <c r="VZN21" s="29"/>
      <c r="VZO21" s="29"/>
      <c r="VZP21" s="29"/>
      <c r="VZQ21" s="29"/>
      <c r="VZR21" s="29"/>
      <c r="VZS21" s="29"/>
      <c r="VZT21" s="29"/>
      <c r="VZU21" s="29"/>
      <c r="VZV21" s="29"/>
      <c r="VZW21" s="29"/>
      <c r="VZX21" s="29"/>
      <c r="VZY21" s="29"/>
      <c r="VZZ21" s="29"/>
      <c r="WAA21" s="29"/>
      <c r="WAB21" s="29"/>
      <c r="WAC21" s="29"/>
      <c r="WAD21" s="29"/>
      <c r="WAE21" s="29"/>
      <c r="WAF21" s="29"/>
      <c r="WAG21" s="29"/>
      <c r="WAH21" s="29"/>
      <c r="WAI21" s="29"/>
      <c r="WAJ21" s="29"/>
      <c r="WAK21" s="29"/>
      <c r="WAL21" s="29"/>
      <c r="WAM21" s="29"/>
      <c r="WAN21" s="29"/>
      <c r="WAO21" s="29"/>
      <c r="WAP21" s="29"/>
      <c r="WAQ21" s="29"/>
      <c r="WAR21" s="29"/>
      <c r="WAS21" s="29"/>
      <c r="WAT21" s="29"/>
      <c r="WAU21" s="29"/>
      <c r="WAV21" s="29"/>
      <c r="WAW21" s="29"/>
      <c r="WAX21" s="29"/>
      <c r="WAY21" s="29"/>
      <c r="WAZ21" s="29"/>
      <c r="WBA21" s="29"/>
      <c r="WBB21" s="29"/>
      <c r="WBC21" s="29"/>
      <c r="WBD21" s="29"/>
      <c r="WBE21" s="29"/>
      <c r="WBF21" s="29"/>
      <c r="WBG21" s="29"/>
      <c r="WBH21" s="29"/>
      <c r="WBI21" s="29"/>
      <c r="WBJ21" s="29"/>
      <c r="WBK21" s="29"/>
      <c r="WBL21" s="29"/>
      <c r="WBM21" s="29"/>
      <c r="WBN21" s="29"/>
      <c r="WBO21" s="29"/>
      <c r="WBP21" s="29"/>
      <c r="WBQ21" s="29"/>
      <c r="WBR21" s="29"/>
      <c r="WBS21" s="29"/>
      <c r="WBT21" s="29"/>
      <c r="WBU21" s="29"/>
      <c r="WBV21" s="29"/>
      <c r="WBW21" s="29"/>
      <c r="WBX21" s="29"/>
      <c r="WBY21" s="29"/>
      <c r="WBZ21" s="29"/>
      <c r="WCA21" s="29"/>
      <c r="WCB21" s="29"/>
      <c r="WCC21" s="29"/>
      <c r="WCD21" s="29"/>
      <c r="WCE21" s="29"/>
      <c r="WCF21" s="29"/>
      <c r="WCG21" s="29"/>
      <c r="WCH21" s="29"/>
      <c r="WCI21" s="29"/>
      <c r="WCJ21" s="29"/>
      <c r="WCK21" s="29"/>
      <c r="WCL21" s="29"/>
      <c r="WCM21" s="29"/>
      <c r="WCN21" s="29"/>
      <c r="WCO21" s="29"/>
      <c r="WCP21" s="29"/>
      <c r="WCQ21" s="29"/>
      <c r="WCR21" s="29"/>
      <c r="WCS21" s="29"/>
      <c r="WCT21" s="29"/>
      <c r="WCU21" s="29"/>
      <c r="WCV21" s="29"/>
      <c r="WCW21" s="29"/>
      <c r="WCX21" s="29"/>
      <c r="WCY21" s="29"/>
      <c r="WCZ21" s="29"/>
      <c r="WDA21" s="29"/>
      <c r="WDB21" s="29"/>
      <c r="WDC21" s="29"/>
      <c r="WDD21" s="29"/>
      <c r="WDE21" s="29"/>
      <c r="WDF21" s="29"/>
      <c r="WDG21" s="29"/>
      <c r="WDH21" s="29"/>
      <c r="WDI21" s="29"/>
      <c r="WDJ21" s="29"/>
      <c r="WDK21" s="29"/>
      <c r="WDL21" s="29"/>
      <c r="WDM21" s="29"/>
      <c r="WDN21" s="29"/>
      <c r="WDO21" s="29"/>
      <c r="WDP21" s="29"/>
      <c r="WDQ21" s="29"/>
      <c r="WDR21" s="29"/>
      <c r="WDS21" s="29"/>
      <c r="WDT21" s="29"/>
      <c r="WDU21" s="29"/>
      <c r="WDV21" s="29"/>
      <c r="WDW21" s="29"/>
      <c r="WDX21" s="29"/>
      <c r="WDY21" s="29"/>
      <c r="WDZ21" s="29"/>
      <c r="WEA21" s="29"/>
      <c r="WEB21" s="29"/>
      <c r="WEC21" s="29"/>
      <c r="WED21" s="29"/>
      <c r="WEE21" s="29"/>
      <c r="WEF21" s="29"/>
      <c r="WEG21" s="29"/>
      <c r="WEH21" s="29"/>
      <c r="WEI21" s="29"/>
      <c r="WEJ21" s="29"/>
      <c r="WEK21" s="29"/>
      <c r="WEL21" s="29"/>
      <c r="WEM21" s="29"/>
      <c r="WEN21" s="29"/>
      <c r="WEO21" s="29"/>
      <c r="WEP21" s="29"/>
      <c r="WEQ21" s="29"/>
      <c r="WER21" s="29"/>
      <c r="WES21" s="29"/>
      <c r="WET21" s="29"/>
      <c r="WEU21" s="29"/>
      <c r="WEV21" s="29"/>
      <c r="WEW21" s="29"/>
      <c r="WEX21" s="29"/>
      <c r="WEY21" s="29"/>
      <c r="WEZ21" s="29"/>
      <c r="WFA21" s="29"/>
      <c r="WFB21" s="29"/>
      <c r="WFC21" s="29"/>
      <c r="WFD21" s="29"/>
      <c r="WFE21" s="29"/>
      <c r="WFF21" s="29"/>
      <c r="WFG21" s="29"/>
      <c r="WFH21" s="29"/>
      <c r="WFI21" s="29"/>
      <c r="WFJ21" s="29"/>
      <c r="WFK21" s="29"/>
      <c r="WFL21" s="29"/>
      <c r="WFM21" s="29"/>
      <c r="WFN21" s="29"/>
      <c r="WFO21" s="29"/>
      <c r="WFP21" s="29"/>
      <c r="WFQ21" s="29"/>
      <c r="WFR21" s="29"/>
      <c r="WFS21" s="29"/>
      <c r="WFT21" s="29"/>
      <c r="WFU21" s="29"/>
      <c r="WFV21" s="29"/>
      <c r="WFW21" s="29"/>
      <c r="WFX21" s="29"/>
      <c r="WFY21" s="29"/>
      <c r="WFZ21" s="29"/>
      <c r="WGA21" s="29"/>
      <c r="WGB21" s="29"/>
      <c r="WGC21" s="29"/>
      <c r="WGD21" s="29"/>
      <c r="WGE21" s="29"/>
      <c r="WGF21" s="29"/>
      <c r="WGG21" s="29"/>
      <c r="WGH21" s="29"/>
      <c r="WGI21" s="29"/>
      <c r="WGJ21" s="29"/>
      <c r="WGK21" s="29"/>
      <c r="WGL21" s="29"/>
      <c r="WGM21" s="29"/>
      <c r="WGN21" s="29"/>
      <c r="WGO21" s="29"/>
      <c r="WGP21" s="29"/>
      <c r="WGQ21" s="29"/>
      <c r="WGR21" s="29"/>
      <c r="WGS21" s="29"/>
      <c r="WGT21" s="29"/>
      <c r="WGU21" s="29"/>
      <c r="WGV21" s="29"/>
      <c r="WGW21" s="29"/>
      <c r="WGX21" s="29"/>
      <c r="WGY21" s="29"/>
      <c r="WGZ21" s="29"/>
      <c r="WHA21" s="29"/>
      <c r="WHB21" s="29"/>
      <c r="WHC21" s="29"/>
      <c r="WHD21" s="29"/>
      <c r="WHE21" s="29"/>
      <c r="WHF21" s="29"/>
      <c r="WHG21" s="29"/>
      <c r="WHH21" s="29"/>
      <c r="WHI21" s="29"/>
      <c r="WHJ21" s="29"/>
      <c r="WHK21" s="29"/>
      <c r="WHL21" s="29"/>
      <c r="WHM21" s="29"/>
      <c r="WHN21" s="29"/>
      <c r="WHO21" s="29"/>
      <c r="WHP21" s="29"/>
      <c r="WHQ21" s="29"/>
      <c r="WHR21" s="29"/>
      <c r="WHS21" s="29"/>
      <c r="WHT21" s="29"/>
      <c r="WHU21" s="29"/>
      <c r="WHV21" s="29"/>
      <c r="WHW21" s="29"/>
      <c r="WHX21" s="29"/>
      <c r="WHY21" s="29"/>
      <c r="WHZ21" s="29"/>
      <c r="WIA21" s="29"/>
      <c r="WIB21" s="29"/>
      <c r="WIC21" s="29"/>
      <c r="WID21" s="29"/>
      <c r="WIE21" s="29"/>
      <c r="WIF21" s="29"/>
      <c r="WIG21" s="29"/>
      <c r="WIH21" s="29"/>
      <c r="WII21" s="29"/>
      <c r="WIJ21" s="29"/>
      <c r="WIK21" s="29"/>
      <c r="WIL21" s="29"/>
      <c r="WIM21" s="29"/>
      <c r="WIN21" s="29"/>
      <c r="WIO21" s="29"/>
      <c r="WIP21" s="29"/>
      <c r="WIQ21" s="29"/>
      <c r="WIR21" s="29"/>
      <c r="WIS21" s="29"/>
      <c r="WIT21" s="29"/>
      <c r="WIU21" s="29"/>
      <c r="WIV21" s="29"/>
      <c r="WIW21" s="29"/>
      <c r="WIX21" s="29"/>
      <c r="WIY21" s="29"/>
      <c r="WIZ21" s="29"/>
      <c r="WJA21" s="29"/>
      <c r="WJB21" s="29"/>
      <c r="WJC21" s="29"/>
      <c r="WJD21" s="29"/>
      <c r="WJE21" s="29"/>
      <c r="WJF21" s="29"/>
      <c r="WJG21" s="29"/>
      <c r="WJH21" s="29"/>
      <c r="WJI21" s="29"/>
      <c r="WJJ21" s="29"/>
      <c r="WJK21" s="29"/>
      <c r="WJL21" s="29"/>
      <c r="WJM21" s="29"/>
      <c r="WJN21" s="29"/>
      <c r="WJO21" s="29"/>
      <c r="WJP21" s="29"/>
      <c r="WJQ21" s="29"/>
      <c r="WJR21" s="29"/>
      <c r="WJS21" s="29"/>
      <c r="WJT21" s="29"/>
      <c r="WJU21" s="29"/>
      <c r="WJV21" s="29"/>
      <c r="WJW21" s="29"/>
      <c r="WJX21" s="29"/>
      <c r="WJY21" s="29"/>
      <c r="WJZ21" s="29"/>
      <c r="WKA21" s="29"/>
      <c r="WKB21" s="29"/>
      <c r="WKC21" s="29"/>
      <c r="WKD21" s="29"/>
      <c r="WKE21" s="29"/>
      <c r="WKF21" s="29"/>
      <c r="WKG21" s="29"/>
      <c r="WKH21" s="29"/>
      <c r="WKI21" s="29"/>
      <c r="WKJ21" s="29"/>
      <c r="WKK21" s="29"/>
      <c r="WKL21" s="29"/>
      <c r="WKM21" s="29"/>
      <c r="WKN21" s="29"/>
      <c r="WKO21" s="29"/>
      <c r="WKP21" s="29"/>
      <c r="WKQ21" s="29"/>
      <c r="WKR21" s="29"/>
      <c r="WKS21" s="29"/>
      <c r="WKT21" s="29"/>
      <c r="WKU21" s="29"/>
      <c r="WKV21" s="29"/>
      <c r="WKW21" s="29"/>
      <c r="WKX21" s="29"/>
      <c r="WKY21" s="29"/>
      <c r="WKZ21" s="29"/>
      <c r="WLA21" s="29"/>
      <c r="WLB21" s="29"/>
      <c r="WLC21" s="29"/>
      <c r="WLD21" s="29"/>
      <c r="WLE21" s="29"/>
      <c r="WLF21" s="29"/>
      <c r="WLG21" s="29"/>
      <c r="WLH21" s="29"/>
      <c r="WLI21" s="29"/>
      <c r="WLJ21" s="29"/>
      <c r="WLK21" s="29"/>
      <c r="WLL21" s="29"/>
      <c r="WLM21" s="29"/>
      <c r="WLN21" s="29"/>
      <c r="WLO21" s="29"/>
      <c r="WLP21" s="29"/>
      <c r="WLQ21" s="29"/>
      <c r="WLR21" s="29"/>
      <c r="WLS21" s="29"/>
      <c r="WLT21" s="29"/>
      <c r="WLU21" s="29"/>
      <c r="WLV21" s="29"/>
      <c r="WLW21" s="29"/>
      <c r="WLX21" s="29"/>
      <c r="WLY21" s="29"/>
      <c r="WLZ21" s="29"/>
      <c r="WMA21" s="29"/>
      <c r="WMB21" s="29"/>
      <c r="WMC21" s="29"/>
      <c r="WMD21" s="29"/>
      <c r="WME21" s="29"/>
      <c r="WMF21" s="29"/>
      <c r="WMG21" s="29"/>
      <c r="WMH21" s="29"/>
      <c r="WMI21" s="29"/>
      <c r="WMJ21" s="29"/>
      <c r="WMK21" s="29"/>
      <c r="WML21" s="29"/>
      <c r="WMM21" s="29"/>
      <c r="WMN21" s="29"/>
      <c r="WMO21" s="29"/>
      <c r="WMP21" s="29"/>
      <c r="WMQ21" s="29"/>
      <c r="WMR21" s="29"/>
      <c r="WMS21" s="29"/>
      <c r="WMT21" s="29"/>
      <c r="WMU21" s="29"/>
      <c r="WMV21" s="29"/>
      <c r="WMW21" s="29"/>
      <c r="WMX21" s="29"/>
      <c r="WMY21" s="29"/>
      <c r="WMZ21" s="29"/>
      <c r="WNA21" s="29"/>
      <c r="WNB21" s="29"/>
      <c r="WNC21" s="29"/>
      <c r="WND21" s="29"/>
      <c r="WNE21" s="29"/>
      <c r="WNF21" s="29"/>
      <c r="WNG21" s="29"/>
      <c r="WNH21" s="29"/>
      <c r="WNI21" s="29"/>
      <c r="WNJ21" s="29"/>
      <c r="WNK21" s="29"/>
      <c r="WNL21" s="29"/>
      <c r="WNM21" s="29"/>
      <c r="WNN21" s="29"/>
      <c r="WNO21" s="29"/>
      <c r="WNP21" s="29"/>
      <c r="WNQ21" s="29"/>
      <c r="WNR21" s="29"/>
      <c r="WNS21" s="29"/>
      <c r="WNT21" s="29"/>
      <c r="WNU21" s="29"/>
      <c r="WNV21" s="29"/>
      <c r="WNW21" s="29"/>
      <c r="WNX21" s="29"/>
      <c r="WNY21" s="29"/>
      <c r="WNZ21" s="29"/>
      <c r="WOA21" s="29"/>
      <c r="WOB21" s="29"/>
      <c r="WOC21" s="29"/>
      <c r="WOD21" s="29"/>
      <c r="WOE21" s="29"/>
      <c r="WOF21" s="29"/>
      <c r="WOG21" s="29"/>
      <c r="WOH21" s="29"/>
      <c r="WOI21" s="29"/>
      <c r="WOJ21" s="29"/>
      <c r="WOK21" s="29"/>
      <c r="WOL21" s="29"/>
      <c r="WOM21" s="29"/>
      <c r="WON21" s="29"/>
      <c r="WOO21" s="29"/>
      <c r="WOP21" s="29"/>
      <c r="WOQ21" s="29"/>
      <c r="WOR21" s="29"/>
      <c r="WOS21" s="29"/>
      <c r="WOT21" s="29"/>
      <c r="WOU21" s="29"/>
      <c r="WOV21" s="29"/>
      <c r="WOW21" s="29"/>
      <c r="WOX21" s="29"/>
      <c r="WOY21" s="29"/>
      <c r="WOZ21" s="29"/>
      <c r="WPA21" s="29"/>
      <c r="WPB21" s="29"/>
      <c r="WPC21" s="29"/>
      <c r="WPD21" s="29"/>
      <c r="WPE21" s="29"/>
      <c r="WPF21" s="29"/>
      <c r="WPG21" s="29"/>
      <c r="WPH21" s="29"/>
      <c r="WPI21" s="29"/>
      <c r="WPJ21" s="29"/>
      <c r="WPK21" s="29"/>
      <c r="WPL21" s="29"/>
      <c r="WPM21" s="29"/>
      <c r="WPN21" s="29"/>
      <c r="WPO21" s="29"/>
      <c r="WPP21" s="29"/>
      <c r="WPQ21" s="29"/>
      <c r="WPR21" s="29"/>
      <c r="WPS21" s="29"/>
      <c r="WPT21" s="29"/>
      <c r="WPU21" s="29"/>
      <c r="WPV21" s="29"/>
      <c r="WPW21" s="29"/>
      <c r="WPX21" s="29"/>
      <c r="WPY21" s="29"/>
      <c r="WPZ21" s="29"/>
      <c r="WQA21" s="29"/>
      <c r="WQB21" s="29"/>
      <c r="WQC21" s="29"/>
      <c r="WQD21" s="29"/>
      <c r="WQE21" s="29"/>
      <c r="WQF21" s="29"/>
      <c r="WQG21" s="29"/>
      <c r="WQH21" s="29"/>
      <c r="WQI21" s="29"/>
      <c r="WQJ21" s="29"/>
      <c r="WQK21" s="29"/>
      <c r="WQL21" s="29"/>
      <c r="WQM21" s="29"/>
      <c r="WQN21" s="29"/>
      <c r="WQO21" s="29"/>
      <c r="WQP21" s="29"/>
      <c r="WQQ21" s="29"/>
      <c r="WQR21" s="29"/>
      <c r="WQS21" s="29"/>
      <c r="WQT21" s="29"/>
      <c r="WQU21" s="29"/>
      <c r="WQV21" s="29"/>
      <c r="WQW21" s="29"/>
      <c r="WQX21" s="29"/>
      <c r="WQY21" s="29"/>
      <c r="WQZ21" s="29"/>
      <c r="WRA21" s="29"/>
      <c r="WRB21" s="29"/>
      <c r="WRC21" s="29"/>
      <c r="WRD21" s="29"/>
      <c r="WRE21" s="29"/>
      <c r="WRF21" s="29"/>
      <c r="WRG21" s="29"/>
      <c r="WRH21" s="29"/>
      <c r="WRI21" s="29"/>
      <c r="WRJ21" s="29"/>
      <c r="WRK21" s="29"/>
      <c r="WRL21" s="29"/>
      <c r="WRM21" s="29"/>
      <c r="WRN21" s="29"/>
      <c r="WRO21" s="29"/>
      <c r="WRP21" s="29"/>
      <c r="WRQ21" s="29"/>
      <c r="WRR21" s="29"/>
      <c r="WRS21" s="29"/>
      <c r="WRT21" s="29"/>
      <c r="WRU21" s="29"/>
      <c r="WRV21" s="29"/>
      <c r="WRW21" s="29"/>
      <c r="WRX21" s="29"/>
      <c r="WRY21" s="29"/>
      <c r="WRZ21" s="29"/>
      <c r="WSA21" s="29"/>
      <c r="WSB21" s="29"/>
      <c r="WSC21" s="29"/>
      <c r="WSD21" s="29"/>
      <c r="WSE21" s="29"/>
      <c r="WSF21" s="29"/>
      <c r="WSG21" s="29"/>
      <c r="WSH21" s="29"/>
      <c r="WSI21" s="29"/>
      <c r="WSJ21" s="29"/>
      <c r="WSK21" s="29"/>
      <c r="WSL21" s="29"/>
      <c r="WSM21" s="29"/>
      <c r="WSN21" s="29"/>
      <c r="WSO21" s="29"/>
      <c r="WSP21" s="29"/>
      <c r="WSQ21" s="29"/>
      <c r="WSR21" s="29"/>
      <c r="WSS21" s="29"/>
      <c r="WST21" s="29"/>
      <c r="WSU21" s="29"/>
      <c r="WSV21" s="29"/>
      <c r="WSW21" s="29"/>
      <c r="WSX21" s="29"/>
      <c r="WSY21" s="29"/>
      <c r="WSZ21" s="29"/>
      <c r="WTA21" s="29"/>
      <c r="WTB21" s="29"/>
      <c r="WTC21" s="29"/>
      <c r="WTD21" s="29"/>
      <c r="WTE21" s="29"/>
      <c r="WTF21" s="29"/>
      <c r="WTG21" s="29"/>
      <c r="WTH21" s="29"/>
      <c r="WTI21" s="29"/>
      <c r="WTJ21" s="29"/>
      <c r="WTK21" s="29"/>
      <c r="WTL21" s="29"/>
      <c r="WTM21" s="29"/>
      <c r="WTN21" s="29"/>
      <c r="WTO21" s="29"/>
      <c r="WTP21" s="29"/>
      <c r="WTQ21" s="29"/>
      <c r="WTR21" s="29"/>
      <c r="WTS21" s="29"/>
      <c r="WTT21" s="29"/>
      <c r="WTU21" s="29"/>
      <c r="WTV21" s="29"/>
      <c r="WTW21" s="29"/>
      <c r="WTX21" s="29"/>
      <c r="WTY21" s="29"/>
      <c r="WTZ21" s="29"/>
      <c r="WUA21" s="29"/>
      <c r="WUB21" s="29"/>
      <c r="WUC21" s="29"/>
      <c r="WUD21" s="29"/>
      <c r="WUE21" s="29"/>
      <c r="WUF21" s="29"/>
      <c r="WUG21" s="29"/>
      <c r="WUH21" s="29"/>
      <c r="WUI21" s="29"/>
      <c r="WUJ21" s="29"/>
      <c r="WUK21" s="29"/>
      <c r="WUL21" s="29"/>
      <c r="WUM21" s="29"/>
      <c r="WUN21" s="29"/>
      <c r="WUO21" s="29"/>
      <c r="WUP21" s="29"/>
      <c r="WUQ21" s="29"/>
      <c r="WUR21" s="29"/>
      <c r="WUS21" s="29"/>
      <c r="WUT21" s="29"/>
      <c r="WUU21" s="29"/>
      <c r="WUV21" s="29"/>
      <c r="WUW21" s="29"/>
      <c r="WUX21" s="29"/>
      <c r="WUY21" s="29"/>
      <c r="WUZ21" s="29"/>
      <c r="WVA21" s="29"/>
      <c r="WVB21" s="29"/>
      <c r="WVC21" s="29"/>
      <c r="WVD21" s="29"/>
      <c r="WVE21" s="29"/>
      <c r="WVF21" s="29"/>
      <c r="WVG21" s="29"/>
      <c r="WVH21" s="29"/>
      <c r="WVI21" s="29"/>
      <c r="WVJ21" s="29"/>
      <c r="WVK21" s="29"/>
      <c r="WVL21" s="29"/>
      <c r="WVM21" s="29"/>
      <c r="WVN21" s="29"/>
      <c r="WVO21" s="29"/>
      <c r="WVP21" s="29"/>
      <c r="WVQ21" s="29"/>
      <c r="WVR21" s="29"/>
      <c r="WVS21" s="29"/>
      <c r="WVT21" s="29"/>
      <c r="WVU21" s="29"/>
      <c r="WVV21" s="29"/>
      <c r="WVW21" s="29"/>
      <c r="WVX21" s="29"/>
      <c r="WVY21" s="29"/>
      <c r="WVZ21" s="29"/>
      <c r="WWA21" s="29"/>
      <c r="WWB21" s="29"/>
      <c r="WWC21" s="29"/>
      <c r="WWD21" s="29"/>
      <c r="WWE21" s="29"/>
      <c r="WWF21" s="29"/>
      <c r="WWG21" s="29"/>
      <c r="WWH21" s="29"/>
      <c r="WWI21" s="29"/>
      <c r="WWJ21" s="29"/>
      <c r="WWK21" s="29"/>
      <c r="WWL21" s="29"/>
      <c r="WWM21" s="29"/>
      <c r="WWN21" s="29"/>
      <c r="WWO21" s="29"/>
      <c r="WWP21" s="29"/>
      <c r="WWQ21" s="29"/>
      <c r="WWR21" s="29"/>
      <c r="WWS21" s="29"/>
      <c r="WWT21" s="29"/>
      <c r="WWU21" s="29"/>
      <c r="WWV21" s="29"/>
      <c r="WWW21" s="29"/>
      <c r="WWX21" s="29"/>
      <c r="WWY21" s="29"/>
      <c r="WWZ21" s="29"/>
      <c r="WXA21" s="29"/>
      <c r="WXB21" s="29"/>
      <c r="WXC21" s="29"/>
      <c r="WXD21" s="29"/>
      <c r="WXE21" s="29"/>
      <c r="WXF21" s="29"/>
      <c r="WXG21" s="29"/>
      <c r="WXH21" s="29"/>
      <c r="WXI21" s="29"/>
      <c r="WXJ21" s="29"/>
      <c r="WXK21" s="29"/>
      <c r="WXL21" s="29"/>
      <c r="WXM21" s="29"/>
      <c r="WXN21" s="29"/>
      <c r="WXO21" s="29"/>
      <c r="WXP21" s="29"/>
      <c r="WXQ21" s="29"/>
      <c r="WXR21" s="29"/>
      <c r="WXS21" s="29"/>
      <c r="WXT21" s="29"/>
      <c r="WXU21" s="29"/>
      <c r="WXV21" s="29"/>
      <c r="WXW21" s="29"/>
      <c r="WXX21" s="29"/>
      <c r="WXY21" s="29"/>
      <c r="WXZ21" s="29"/>
      <c r="WYA21" s="29"/>
      <c r="WYB21" s="29"/>
      <c r="WYC21" s="29"/>
      <c r="WYD21" s="29"/>
      <c r="WYE21" s="29"/>
      <c r="WYF21" s="29"/>
      <c r="WYG21" s="29"/>
      <c r="WYH21" s="29"/>
      <c r="WYI21" s="29"/>
      <c r="WYJ21" s="29"/>
      <c r="WYK21" s="29"/>
      <c r="WYL21" s="29"/>
      <c r="WYM21" s="29"/>
      <c r="WYN21" s="29"/>
      <c r="WYO21" s="29"/>
      <c r="WYP21" s="29"/>
      <c r="WYQ21" s="29"/>
      <c r="WYR21" s="29"/>
      <c r="WYS21" s="29"/>
      <c r="WYT21" s="29"/>
      <c r="WYU21" s="29"/>
      <c r="WYV21" s="29"/>
      <c r="WYW21" s="29"/>
      <c r="WYX21" s="29"/>
      <c r="WYY21" s="29"/>
      <c r="WYZ21" s="29"/>
      <c r="WZA21" s="29"/>
      <c r="WZB21" s="29"/>
      <c r="WZC21" s="29"/>
      <c r="WZD21" s="29"/>
      <c r="WZE21" s="29"/>
      <c r="WZF21" s="29"/>
      <c r="WZG21" s="29"/>
      <c r="WZH21" s="29"/>
      <c r="WZI21" s="29"/>
      <c r="WZJ21" s="29"/>
      <c r="WZK21" s="29"/>
      <c r="WZL21" s="29"/>
      <c r="WZM21" s="29"/>
      <c r="WZN21" s="29"/>
      <c r="WZO21" s="29"/>
      <c r="WZP21" s="29"/>
      <c r="WZQ21" s="29"/>
      <c r="WZR21" s="29"/>
      <c r="WZS21" s="29"/>
      <c r="WZT21" s="29"/>
      <c r="WZU21" s="29"/>
      <c r="WZV21" s="29"/>
      <c r="WZW21" s="29"/>
      <c r="WZX21" s="29"/>
      <c r="WZY21" s="29"/>
      <c r="WZZ21" s="29"/>
      <c r="XAA21" s="29"/>
      <c r="XAB21" s="29"/>
      <c r="XAC21" s="29"/>
      <c r="XAD21" s="29"/>
      <c r="XAE21" s="29"/>
      <c r="XAF21" s="29"/>
      <c r="XAG21" s="29"/>
      <c r="XAH21" s="29"/>
      <c r="XAI21" s="29"/>
      <c r="XAJ21" s="29"/>
      <c r="XAK21" s="29"/>
      <c r="XAL21" s="29"/>
      <c r="XAM21" s="29"/>
      <c r="XAN21" s="29"/>
      <c r="XAO21" s="29"/>
      <c r="XAP21" s="29"/>
      <c r="XAQ21" s="29"/>
      <c r="XAR21" s="29"/>
      <c r="XAS21" s="29"/>
      <c r="XAT21" s="29"/>
      <c r="XAU21" s="29"/>
      <c r="XAV21" s="29"/>
      <c r="XAW21" s="29"/>
      <c r="XAX21" s="29"/>
      <c r="XAY21" s="29"/>
      <c r="XAZ21" s="29"/>
      <c r="XBA21" s="29"/>
      <c r="XBB21" s="29"/>
      <c r="XBC21" s="29"/>
      <c r="XBD21" s="29"/>
      <c r="XBE21" s="29"/>
      <c r="XBF21" s="29"/>
      <c r="XBG21" s="29"/>
      <c r="XBH21" s="29"/>
      <c r="XBI21" s="29"/>
      <c r="XBJ21" s="29"/>
      <c r="XBK21" s="29"/>
      <c r="XBL21" s="29"/>
      <c r="XBM21" s="29"/>
      <c r="XBN21" s="29"/>
      <c r="XBO21" s="29"/>
      <c r="XBP21" s="29"/>
      <c r="XBQ21" s="29"/>
      <c r="XBR21" s="29"/>
      <c r="XBS21" s="29"/>
      <c r="XBT21" s="29"/>
      <c r="XBU21" s="29"/>
      <c r="XBV21" s="29"/>
      <c r="XBW21" s="29"/>
      <c r="XBX21" s="29"/>
      <c r="XBY21" s="29"/>
      <c r="XBZ21" s="29"/>
      <c r="XCA21" s="29"/>
      <c r="XCB21" s="29"/>
      <c r="XCC21" s="29"/>
      <c r="XCD21" s="29"/>
      <c r="XCE21" s="29"/>
      <c r="XCF21" s="29"/>
      <c r="XCG21" s="29"/>
      <c r="XCH21" s="29"/>
      <c r="XCI21" s="29"/>
      <c r="XCJ21" s="29"/>
      <c r="XCK21" s="29"/>
      <c r="XCL21" s="29"/>
      <c r="XCM21" s="29"/>
      <c r="XCN21" s="29"/>
      <c r="XCO21" s="29"/>
      <c r="XCP21" s="29"/>
      <c r="XCQ21" s="29"/>
      <c r="XCR21" s="29"/>
      <c r="XCS21" s="29"/>
      <c r="XCT21" s="29"/>
      <c r="XCU21" s="29"/>
      <c r="XCV21" s="29"/>
      <c r="XCW21" s="29"/>
      <c r="XCX21" s="29"/>
      <c r="XCY21" s="29"/>
      <c r="XCZ21" s="29"/>
      <c r="XDA21" s="29"/>
      <c r="XDB21" s="29"/>
      <c r="XDC21" s="29"/>
      <c r="XDD21" s="29"/>
      <c r="XDE21" s="29"/>
      <c r="XDF21" s="29"/>
      <c r="XDG21" s="29"/>
      <c r="XDH21" s="29"/>
      <c r="XDI21" s="29"/>
      <c r="XDJ21" s="29"/>
      <c r="XDK21" s="29"/>
      <c r="XDL21" s="29"/>
      <c r="XDM21" s="29"/>
      <c r="XDN21" s="29"/>
      <c r="XDO21" s="29"/>
      <c r="XDP21" s="29"/>
      <c r="XDQ21" s="29"/>
      <c r="XDR21" s="29"/>
      <c r="XDS21" s="29"/>
      <c r="XDT21" s="29"/>
      <c r="XDU21" s="29"/>
      <c r="XDV21" s="29"/>
      <c r="XDW21" s="29"/>
      <c r="XDX21" s="29"/>
      <c r="XDY21" s="29"/>
      <c r="XDZ21" s="29"/>
      <c r="XEA21" s="29"/>
      <c r="XEB21" s="29"/>
      <c r="XEC21" s="29"/>
      <c r="XED21" s="29"/>
      <c r="XEE21" s="29"/>
      <c r="XEF21" s="29"/>
      <c r="XEG21" s="29"/>
      <c r="XEH21" s="29"/>
      <c r="XEI21" s="29"/>
      <c r="XEJ21" s="29"/>
      <c r="XEK21" s="29"/>
      <c r="XEL21" s="29"/>
      <c r="XEM21" s="29"/>
      <c r="XEN21" s="29"/>
      <c r="XEO21" s="29"/>
      <c r="XEP21" s="29"/>
      <c r="XEQ21" s="29"/>
      <c r="XER21" s="29"/>
      <c r="XES21" s="29"/>
      <c r="XET21" s="29"/>
      <c r="XEU21" s="29"/>
      <c r="XEV21" s="29"/>
      <c r="XEW21" s="29"/>
      <c r="XEX21" s="29"/>
      <c r="XEY21" s="29"/>
      <c r="XEZ21" s="29"/>
      <c r="XFA21" s="29"/>
      <c r="XFB21" s="29"/>
      <c r="XFC21" s="29"/>
      <c r="XFD21" s="29"/>
    </row>
    <row r="22" spans="1:16384" customFormat="1" x14ac:dyDescent="0.25"/>
    <row r="23" spans="1:16384" customFormat="1" x14ac:dyDescent="0.25">
      <c r="K23" s="233" t="s">
        <v>5</v>
      </c>
      <c r="L23" t="s">
        <v>189</v>
      </c>
    </row>
    <row r="24" spans="1:16384" customFormat="1" x14ac:dyDescent="0.25">
      <c r="L24" t="s">
        <v>645</v>
      </c>
    </row>
    <row r="25" spans="1:16384" customFormat="1" x14ac:dyDescent="0.25">
      <c r="L25" t="s">
        <v>646</v>
      </c>
    </row>
    <row r="26" spans="1:16384" customFormat="1" x14ac:dyDescent="0.25">
      <c r="L26" t="s">
        <v>647</v>
      </c>
    </row>
    <row r="27" spans="1:16384" customFormat="1" x14ac:dyDescent="0.25"/>
    <row r="28" spans="1:16384" customFormat="1" x14ac:dyDescent="0.25"/>
    <row r="29" spans="1:16384" customFormat="1" x14ac:dyDescent="0.25"/>
    <row r="30" spans="1:16384" customFormat="1" x14ac:dyDescent="0.25"/>
    <row r="31" spans="1:16384" customFormat="1" x14ac:dyDescent="0.25"/>
    <row r="32" spans="1:16384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</sheetData>
  <mergeCells count="1">
    <mergeCell ref="H1:I1"/>
  </mergeCells>
  <conditionalFormatting sqref="B1">
    <cfRule type="cellIs" dxfId="54" priority="1" operator="equal">
      <formula>"Incomplete"</formula>
    </cfRule>
    <cfRule type="cellIs" dxfId="53" priority="2" operator="equal">
      <formula>"Flag for Review"</formula>
    </cfRule>
    <cfRule type="cellIs" dxfId="5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N104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3.85546875" style="22" customWidth="1"/>
    <col min="3" max="3" width="12.140625" style="22" customWidth="1"/>
    <col min="4" max="4" width="11.42578125" style="22" customWidth="1"/>
    <col min="5" max="6" width="12" style="22" customWidth="1"/>
    <col min="7" max="8" width="11" style="22" customWidth="1"/>
    <col min="9" max="9" width="10.7109375" style="22" customWidth="1"/>
    <col min="10" max="10" width="16.7109375" customWidth="1"/>
    <col min="22" max="16384" width="9.140625" style="22"/>
  </cols>
  <sheetData>
    <row r="1" spans="1:40" x14ac:dyDescent="0.25">
      <c r="A1" s="7">
        <v>10</v>
      </c>
      <c r="B1" s="33" t="s">
        <v>12</v>
      </c>
      <c r="C1" s="21"/>
      <c r="D1" s="21"/>
      <c r="E1" s="21"/>
      <c r="F1" s="21"/>
      <c r="G1" s="654" t="s">
        <v>24</v>
      </c>
      <c r="H1" s="657"/>
      <c r="J1" s="460" t="s">
        <v>498</v>
      </c>
      <c r="K1" s="631" t="s">
        <v>405</v>
      </c>
      <c r="L1" s="459"/>
      <c r="M1" s="459"/>
      <c r="N1" s="459"/>
      <c r="T1" s="101"/>
      <c r="U1" s="101"/>
    </row>
    <row r="2" spans="1:40" x14ac:dyDescent="0.25">
      <c r="A2" s="23"/>
      <c r="B2" s="20"/>
      <c r="C2" s="20"/>
      <c r="D2" s="20"/>
      <c r="E2" s="20"/>
      <c r="F2" s="20"/>
      <c r="G2" s="20"/>
      <c r="H2" s="24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5">
      <c r="A3" s="8" t="s">
        <v>13</v>
      </c>
      <c r="B3" s="412" t="s">
        <v>476</v>
      </c>
      <c r="C3" s="202"/>
      <c r="D3" s="202"/>
      <c r="E3" s="202"/>
      <c r="F3" s="202"/>
      <c r="G3" s="444"/>
      <c r="H3" s="24"/>
      <c r="I3" s="246"/>
      <c r="J3" s="256" t="s">
        <v>477</v>
      </c>
      <c r="K3" s="246"/>
      <c r="L3" s="246"/>
      <c r="M3" s="246"/>
      <c r="N3" s="246"/>
      <c r="O3" s="246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A4" s="9">
        <f>INDEX('Point Grid'!B:B,MATCH($A$1,'Point Grid'!A:A,0))</f>
        <v>2.25</v>
      </c>
      <c r="B4" s="445" t="s">
        <v>483</v>
      </c>
      <c r="C4" s="446"/>
      <c r="D4" s="446"/>
      <c r="E4" s="446"/>
      <c r="F4" s="447"/>
      <c r="G4" s="448"/>
      <c r="H4" s="24"/>
      <c r="I4" s="246"/>
      <c r="J4" s="310" t="s">
        <v>484</v>
      </c>
      <c r="K4" s="311"/>
      <c r="L4" s="311"/>
      <c r="M4" s="311"/>
      <c r="N4" s="312"/>
      <c r="O4" s="246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 s="30"/>
      <c r="B5" s="123" t="s">
        <v>47</v>
      </c>
      <c r="C5" s="449">
        <v>2012</v>
      </c>
      <c r="D5" s="449">
        <v>2013</v>
      </c>
      <c r="E5" s="449">
        <v>2014</v>
      </c>
      <c r="F5" s="450">
        <v>2015</v>
      </c>
      <c r="G5" s="451"/>
      <c r="H5" s="24"/>
      <c r="I5" s="246"/>
      <c r="J5" s="247" t="s">
        <v>47</v>
      </c>
      <c r="K5" s="248">
        <f>C5</f>
        <v>2012</v>
      </c>
      <c r="L5" s="248">
        <f>K5+1</f>
        <v>2013</v>
      </c>
      <c r="M5" s="248">
        <f>L5+1</f>
        <v>2014</v>
      </c>
      <c r="N5" s="249">
        <f>M5+1</f>
        <v>2015</v>
      </c>
      <c r="O5" s="256" t="s">
        <v>478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5">
      <c r="A6" s="28"/>
      <c r="B6" s="452">
        <v>2012</v>
      </c>
      <c r="C6" s="120">
        <v>90.72</v>
      </c>
      <c r="D6" s="120">
        <v>147.74400000000003</v>
      </c>
      <c r="E6" s="120">
        <v>201.00960000000001</v>
      </c>
      <c r="F6" s="196">
        <v>213.75490023360001</v>
      </c>
      <c r="G6" s="451"/>
      <c r="H6" s="24"/>
      <c r="I6" s="246"/>
      <c r="J6" s="250">
        <v>2016</v>
      </c>
      <c r="K6" s="427">
        <f>(C22-C14)/C22</f>
        <v>0.7</v>
      </c>
      <c r="L6" s="427">
        <f>(D22-D14)/D22</f>
        <v>0.76</v>
      </c>
      <c r="M6" s="427">
        <f>(E22-E14)/E22</f>
        <v>0.94</v>
      </c>
      <c r="N6" s="428">
        <f>(F22-F14)/F22</f>
        <v>0.98000199999999993</v>
      </c>
      <c r="O6" s="24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5">
      <c r="A7" s="28"/>
      <c r="B7" s="452">
        <v>2013</v>
      </c>
      <c r="C7" s="120"/>
      <c r="D7" s="120">
        <v>90.72</v>
      </c>
      <c r="E7" s="120">
        <v>147.74400000000003</v>
      </c>
      <c r="F7" s="196">
        <v>201.00960000000001</v>
      </c>
      <c r="G7" s="451"/>
      <c r="H7" s="24"/>
      <c r="I7" s="246"/>
      <c r="J7" s="250">
        <f>J6+1</f>
        <v>2017</v>
      </c>
      <c r="K7" s="429"/>
      <c r="L7" s="427">
        <f>(D23-D15)/D23</f>
        <v>0.7</v>
      </c>
      <c r="M7" s="427">
        <f>(E23-E15)/E23</f>
        <v>0.76</v>
      </c>
      <c r="N7" s="428">
        <f>(F23-F15)/F23</f>
        <v>0.94</v>
      </c>
      <c r="O7" s="246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28"/>
      <c r="B8" s="452">
        <v>2014</v>
      </c>
      <c r="C8" s="120"/>
      <c r="D8" s="120"/>
      <c r="E8" s="120">
        <v>90.72</v>
      </c>
      <c r="F8" s="196">
        <v>147.74400000000003</v>
      </c>
      <c r="G8" s="451"/>
      <c r="H8" s="24"/>
      <c r="I8" s="246"/>
      <c r="J8" s="250">
        <f>J7+1</f>
        <v>2018</v>
      </c>
      <c r="K8" s="429"/>
      <c r="L8" s="429"/>
      <c r="M8" s="427">
        <f>(E24-E16)/E24</f>
        <v>0.7</v>
      </c>
      <c r="N8" s="428">
        <f>(F24-F16)/F24</f>
        <v>0.76</v>
      </c>
      <c r="O8" s="246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28"/>
      <c r="B9" s="453">
        <v>2015</v>
      </c>
      <c r="C9" s="418"/>
      <c r="D9" s="418"/>
      <c r="E9" s="418"/>
      <c r="F9" s="198">
        <v>90.72</v>
      </c>
      <c r="G9" s="451"/>
      <c r="H9" s="24"/>
      <c r="I9" s="246"/>
      <c r="J9" s="252">
        <f>J8+1</f>
        <v>2019</v>
      </c>
      <c r="K9" s="430"/>
      <c r="L9" s="430"/>
      <c r="M9" s="430"/>
      <c r="N9" s="431">
        <f>(F25-F17)/F25</f>
        <v>0.7</v>
      </c>
      <c r="O9" s="246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x14ac:dyDescent="0.25">
      <c r="A10" s="28"/>
      <c r="B10" s="413"/>
      <c r="C10" s="413"/>
      <c r="D10" s="413"/>
      <c r="E10" s="413"/>
      <c r="F10" s="454"/>
      <c r="G10" s="413"/>
      <c r="H10" s="24"/>
      <c r="I10"/>
      <c r="J10" s="246"/>
      <c r="K10" s="246"/>
      <c r="L10" s="246"/>
      <c r="M10" s="246"/>
      <c r="N10" s="246"/>
      <c r="O10" s="246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x14ac:dyDescent="0.25">
      <c r="A11" s="28"/>
      <c r="B11" s="412" t="s">
        <v>479</v>
      </c>
      <c r="C11" s="413"/>
      <c r="D11" s="413"/>
      <c r="E11" s="413"/>
      <c r="F11" s="454"/>
      <c r="G11" s="444"/>
      <c r="H11" s="24"/>
      <c r="I11" s="101"/>
      <c r="J11" s="432" t="s">
        <v>480</v>
      </c>
      <c r="K11" s="246"/>
      <c r="L11" s="246"/>
      <c r="M11" s="246"/>
      <c r="N11" s="246"/>
      <c r="O11" s="246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x14ac:dyDescent="0.25">
      <c r="A12" s="28"/>
      <c r="B12" s="445" t="s">
        <v>485</v>
      </c>
      <c r="C12" s="446"/>
      <c r="D12" s="446"/>
      <c r="E12" s="446"/>
      <c r="F12" s="455"/>
      <c r="G12" s="413"/>
      <c r="H12" s="24"/>
      <c r="I12" s="101"/>
      <c r="J12" s="310" t="s">
        <v>484</v>
      </c>
      <c r="K12" s="311"/>
      <c r="L12" s="311"/>
      <c r="M12" s="311"/>
      <c r="N12" s="312"/>
      <c r="O12" s="246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25">
      <c r="A13" s="28"/>
      <c r="B13" s="123" t="s">
        <v>47</v>
      </c>
      <c r="C13" s="449">
        <v>2012</v>
      </c>
      <c r="D13" s="449">
        <v>2013</v>
      </c>
      <c r="E13" s="449">
        <v>2014</v>
      </c>
      <c r="F13" s="450">
        <v>2015</v>
      </c>
      <c r="G13" s="413"/>
      <c r="H13" s="24"/>
      <c r="I13" s="101"/>
      <c r="J13" s="247" t="s">
        <v>47</v>
      </c>
      <c r="K13" s="433">
        <v>12</v>
      </c>
      <c r="L13" s="433">
        <f>K13+12</f>
        <v>24</v>
      </c>
      <c r="M13" s="433">
        <f>L13+12</f>
        <v>36</v>
      </c>
      <c r="N13" s="434">
        <f>M13+12</f>
        <v>48</v>
      </c>
      <c r="O13" s="24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25">
      <c r="A14" s="28"/>
      <c r="B14" s="452">
        <v>2012</v>
      </c>
      <c r="C14" s="120">
        <v>48</v>
      </c>
      <c r="D14" s="120">
        <v>57.599999999999994</v>
      </c>
      <c r="E14" s="120">
        <v>15.84</v>
      </c>
      <c r="F14" s="196">
        <v>5.3850614400000003</v>
      </c>
      <c r="G14" s="413"/>
      <c r="H14" s="24"/>
      <c r="I14" s="101"/>
      <c r="J14" s="250">
        <v>2016</v>
      </c>
      <c r="K14" s="427">
        <f>K6</f>
        <v>0.7</v>
      </c>
      <c r="L14" s="427">
        <f>L6</f>
        <v>0.76</v>
      </c>
      <c r="M14" s="427">
        <f>M6</f>
        <v>0.94</v>
      </c>
      <c r="N14" s="428">
        <f>N6</f>
        <v>0.98000199999999993</v>
      </c>
      <c r="O14" s="246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25">
      <c r="A15" s="28"/>
      <c r="B15" s="452">
        <v>2013</v>
      </c>
      <c r="C15" s="120"/>
      <c r="D15" s="120">
        <v>48</v>
      </c>
      <c r="E15" s="120">
        <v>57.599999999999994</v>
      </c>
      <c r="F15" s="456">
        <v>15.84</v>
      </c>
      <c r="G15" s="413"/>
      <c r="H15" s="24"/>
      <c r="I15" s="101"/>
      <c r="J15" s="250">
        <f>J14+1</f>
        <v>2017</v>
      </c>
      <c r="K15" s="427">
        <f>L7</f>
        <v>0.7</v>
      </c>
      <c r="L15" s="427">
        <f>M7</f>
        <v>0.76</v>
      </c>
      <c r="M15" s="427">
        <f>N7</f>
        <v>0.94</v>
      </c>
      <c r="N15" s="435"/>
      <c r="O15" s="246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25">
      <c r="A16" s="28"/>
      <c r="B16" s="452">
        <v>2014</v>
      </c>
      <c r="C16" s="120"/>
      <c r="D16" s="120"/>
      <c r="E16" s="120">
        <v>48</v>
      </c>
      <c r="F16" s="456">
        <v>57.599999999999994</v>
      </c>
      <c r="G16" s="413"/>
      <c r="H16" s="24"/>
      <c r="I16" s="101"/>
      <c r="J16" s="250">
        <f>J15+1</f>
        <v>2018</v>
      </c>
      <c r="K16" s="427">
        <f>M8</f>
        <v>0.7</v>
      </c>
      <c r="L16" s="427">
        <f>N8</f>
        <v>0.76</v>
      </c>
      <c r="M16" s="436"/>
      <c r="N16" s="435"/>
      <c r="O16" s="24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5">
      <c r="A17" s="28"/>
      <c r="B17" s="453">
        <v>2015</v>
      </c>
      <c r="C17" s="418"/>
      <c r="D17" s="418"/>
      <c r="E17" s="418"/>
      <c r="F17" s="457">
        <v>48</v>
      </c>
      <c r="G17" s="413"/>
      <c r="H17" s="24"/>
      <c r="I17" s="101"/>
      <c r="J17" s="252">
        <f>J16+1</f>
        <v>2019</v>
      </c>
      <c r="K17" s="437">
        <f>N9</f>
        <v>0.7</v>
      </c>
      <c r="L17" s="438"/>
      <c r="M17" s="438"/>
      <c r="N17" s="439"/>
      <c r="O17" s="246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A18" s="28"/>
      <c r="B18" s="413"/>
      <c r="C18" s="413"/>
      <c r="D18" s="413"/>
      <c r="E18" s="413"/>
      <c r="F18" s="454"/>
      <c r="G18" s="139"/>
      <c r="H18" s="24"/>
      <c r="I18" s="101"/>
      <c r="J18" s="246"/>
      <c r="K18" s="246"/>
      <c r="L18" s="246"/>
      <c r="M18" s="246"/>
      <c r="N18" s="246"/>
      <c r="O18" s="246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5">
      <c r="A19" s="28"/>
      <c r="B19" s="412" t="s">
        <v>481</v>
      </c>
      <c r="C19" s="413"/>
      <c r="D19" s="413"/>
      <c r="E19" s="413"/>
      <c r="F19" s="454"/>
      <c r="G19" s="444"/>
      <c r="H19" s="24"/>
      <c r="I19" s="101"/>
      <c r="J19" s="461" t="s">
        <v>482</v>
      </c>
      <c r="K19" s="440"/>
      <c r="L19" s="398"/>
      <c r="M19" s="398"/>
      <c r="N19" s="398"/>
      <c r="O19" s="246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A20" s="28"/>
      <c r="B20" s="445" t="s">
        <v>935</v>
      </c>
      <c r="C20" s="446"/>
      <c r="D20" s="446"/>
      <c r="E20" s="446"/>
      <c r="F20" s="455"/>
      <c r="G20" s="139"/>
      <c r="H20" s="24"/>
      <c r="I20" s="101"/>
      <c r="J20" s="101"/>
      <c r="K20" s="101"/>
      <c r="L20" s="101"/>
      <c r="M20" s="101"/>
      <c r="N20" s="101"/>
      <c r="O20" s="246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5">
      <c r="A21" s="28"/>
      <c r="B21" s="123" t="s">
        <v>47</v>
      </c>
      <c r="C21" s="449">
        <v>2012</v>
      </c>
      <c r="D21" s="449">
        <v>2013</v>
      </c>
      <c r="E21" s="449">
        <v>2014</v>
      </c>
      <c r="F21" s="450">
        <v>2015</v>
      </c>
      <c r="G21" s="139"/>
      <c r="H21" s="24"/>
      <c r="I21" s="101"/>
      <c r="J21" s="432" t="s">
        <v>480</v>
      </c>
      <c r="K21" s="246"/>
      <c r="L21" s="246"/>
      <c r="M21" s="246"/>
      <c r="N21" s="246"/>
      <c r="O21" s="246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5">
      <c r="A22" s="28"/>
      <c r="B22" s="452">
        <v>2012</v>
      </c>
      <c r="C22" s="120">
        <v>160</v>
      </c>
      <c r="D22" s="120">
        <v>240</v>
      </c>
      <c r="E22" s="120">
        <v>264</v>
      </c>
      <c r="F22" s="196">
        <v>269.28000000000003</v>
      </c>
      <c r="G22" s="139"/>
      <c r="H22" s="24"/>
      <c r="I22" s="101"/>
      <c r="J22" s="310" t="s">
        <v>486</v>
      </c>
      <c r="K22" s="311"/>
      <c r="L22" s="311"/>
      <c r="M22" s="311"/>
      <c r="N22" s="312"/>
      <c r="O22" s="246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5">
      <c r="A23" s="28"/>
      <c r="B23" s="452">
        <v>2013</v>
      </c>
      <c r="C23" s="120"/>
      <c r="D23" s="120">
        <v>160</v>
      </c>
      <c r="E23" s="120">
        <v>240</v>
      </c>
      <c r="F23" s="196">
        <v>264</v>
      </c>
      <c r="G23" s="139"/>
      <c r="H23" s="24"/>
      <c r="I23" s="101"/>
      <c r="J23" s="247" t="s">
        <v>47</v>
      </c>
      <c r="K23" s="433">
        <v>12</v>
      </c>
      <c r="L23" s="433">
        <f>K23+12</f>
        <v>24</v>
      </c>
      <c r="M23" s="433">
        <f>L23+12</f>
        <v>36</v>
      </c>
      <c r="N23" s="434">
        <f>M23+12</f>
        <v>48</v>
      </c>
      <c r="O23" s="246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5">
      <c r="A24" s="28"/>
      <c r="B24" s="452">
        <v>2014</v>
      </c>
      <c r="C24" s="120"/>
      <c r="D24" s="120"/>
      <c r="E24" s="120">
        <v>160</v>
      </c>
      <c r="F24" s="196">
        <v>240</v>
      </c>
      <c r="G24" s="139"/>
      <c r="H24" s="24"/>
      <c r="I24" s="101"/>
      <c r="J24" s="250">
        <v>2016</v>
      </c>
      <c r="K24" s="441">
        <f>C6/C22</f>
        <v>0.56699999999999995</v>
      </c>
      <c r="L24" s="441">
        <f>D6/D22</f>
        <v>0.61560000000000015</v>
      </c>
      <c r="M24" s="441">
        <f>E6/E22</f>
        <v>0.76140000000000008</v>
      </c>
      <c r="N24" s="442">
        <f>F6/F22</f>
        <v>0.79380161999999999</v>
      </c>
      <c r="O24" s="246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x14ac:dyDescent="0.25">
      <c r="A25" s="28"/>
      <c r="B25" s="453">
        <v>2015</v>
      </c>
      <c r="C25" s="418"/>
      <c r="D25" s="418"/>
      <c r="E25" s="418"/>
      <c r="F25" s="198">
        <v>160</v>
      </c>
      <c r="G25" s="139"/>
      <c r="H25" s="24"/>
      <c r="I25" s="101"/>
      <c r="J25" s="250">
        <f>J24+1</f>
        <v>2017</v>
      </c>
      <c r="K25" s="441">
        <f>D7/D23</f>
        <v>0.56699999999999995</v>
      </c>
      <c r="L25" s="441">
        <f>E7/E23</f>
        <v>0.61560000000000015</v>
      </c>
      <c r="M25" s="441">
        <f>F7/F23</f>
        <v>0.76140000000000008</v>
      </c>
      <c r="N25" s="435"/>
      <c r="O25" s="246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25">
      <c r="A26" s="28"/>
      <c r="B26" s="139"/>
      <c r="C26" s="139"/>
      <c r="D26" s="139"/>
      <c r="E26" s="139"/>
      <c r="F26" s="139"/>
      <c r="G26" s="139"/>
      <c r="H26" s="24"/>
      <c r="I26" s="101"/>
      <c r="J26" s="250">
        <f>J25+1</f>
        <v>2018</v>
      </c>
      <c r="K26" s="441">
        <f>E8/E24</f>
        <v>0.56699999999999995</v>
      </c>
      <c r="L26" s="441">
        <f>F8/F24</f>
        <v>0.61560000000000015</v>
      </c>
      <c r="M26" s="436"/>
      <c r="N26" s="435"/>
      <c r="O26" s="246"/>
      <c r="P26" s="22"/>
      <c r="Q26" s="22"/>
      <c r="R26" s="2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x14ac:dyDescent="0.25">
      <c r="A27" s="28" t="s">
        <v>2</v>
      </c>
      <c r="B27" s="113" t="s">
        <v>502</v>
      </c>
      <c r="C27" s="84"/>
      <c r="D27" s="32"/>
      <c r="E27" s="32"/>
      <c r="F27" s="32"/>
      <c r="G27" s="109"/>
      <c r="H27" s="19"/>
      <c r="I27" s="255"/>
      <c r="J27" s="252">
        <f>J26+1</f>
        <v>2019</v>
      </c>
      <c r="K27" s="443">
        <f>F9/F25</f>
        <v>0.56699999999999995</v>
      </c>
      <c r="L27" s="438"/>
      <c r="M27" s="438"/>
      <c r="N27" s="439"/>
      <c r="O27" s="246"/>
      <c r="P27" s="22"/>
      <c r="Q27" s="22"/>
      <c r="R27" s="2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.75" thickBot="1" x14ac:dyDescent="0.3">
      <c r="A28" s="9">
        <f>INDEX('Point Grid'!$C$8:$I$32,MATCH($A$1,'Point Grid'!$A$8:$A$32,0),MATCH(A27,'Point Grid'!$C$7:$I$7,0))</f>
        <v>0.75</v>
      </c>
      <c r="B28" s="113"/>
      <c r="C28" s="84"/>
      <c r="D28" s="32"/>
      <c r="E28" s="32"/>
      <c r="F28" s="32"/>
      <c r="G28" s="109"/>
      <c r="H28" s="19"/>
      <c r="I28" s="34"/>
      <c r="P28" s="22"/>
      <c r="Q28" s="22"/>
      <c r="R28" s="2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.75" thickBot="1" x14ac:dyDescent="0.3">
      <c r="A29" s="5"/>
      <c r="B29" s="113"/>
      <c r="C29" s="84"/>
      <c r="D29" s="32"/>
      <c r="E29" s="32"/>
      <c r="F29" s="32"/>
      <c r="G29" s="109"/>
      <c r="H29" s="19"/>
      <c r="I29" s="34"/>
      <c r="J29" s="460" t="s">
        <v>499</v>
      </c>
      <c r="K29" s="395"/>
      <c r="L29" s="459"/>
      <c r="M29" s="459"/>
      <c r="N29" s="459"/>
      <c r="O29" s="22"/>
      <c r="P29" s="22"/>
      <c r="Q29" s="22"/>
      <c r="R29" s="2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A30" s="16"/>
      <c r="B30" s="113"/>
      <c r="C30" s="84"/>
      <c r="D30" s="32"/>
      <c r="E30" s="32"/>
      <c r="F30" s="32"/>
      <c r="G30" s="109"/>
      <c r="H30" s="19"/>
      <c r="I30" s="34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A31" s="28" t="s">
        <v>3</v>
      </c>
      <c r="B31" s="113" t="s">
        <v>503</v>
      </c>
      <c r="C31" s="84"/>
      <c r="D31" s="32"/>
      <c r="E31" s="32"/>
      <c r="F31" s="32"/>
      <c r="G31" s="109"/>
      <c r="H31" s="19"/>
      <c r="I31" s="34"/>
      <c r="J31" s="101" t="s">
        <v>487</v>
      </c>
      <c r="K31" s="101"/>
      <c r="L31" s="101"/>
      <c r="M31" s="299" t="s">
        <v>27</v>
      </c>
      <c r="N31" s="101" t="s">
        <v>488</v>
      </c>
      <c r="O31" s="2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.75" thickBot="1" x14ac:dyDescent="0.3">
      <c r="A32" s="9">
        <f>INDEX('Point Grid'!$C$8:$I$32,MATCH($A$1,'Point Grid'!$A$8:$A$32,0),MATCH(A31,'Point Grid'!$C$7:$I$7,0))</f>
        <v>0.75</v>
      </c>
      <c r="B32" s="113"/>
      <c r="C32" s="84"/>
      <c r="D32" s="32"/>
      <c r="E32" s="32"/>
      <c r="F32" s="32"/>
      <c r="G32" s="109"/>
      <c r="H32" s="19"/>
      <c r="I32" s="34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.75" thickBot="1" x14ac:dyDescent="0.3">
      <c r="A33" s="5"/>
      <c r="B33" s="113"/>
      <c r="C33" s="84"/>
      <c r="D33" s="32"/>
      <c r="E33" s="32"/>
      <c r="F33" s="32"/>
      <c r="G33" s="109"/>
      <c r="H33" s="19"/>
      <c r="I33" s="34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25">
      <c r="A34" s="30"/>
      <c r="B34" s="113"/>
      <c r="C34" s="84"/>
      <c r="D34" s="32"/>
      <c r="E34" s="32"/>
      <c r="F34" s="32"/>
      <c r="G34" s="109"/>
      <c r="H34" s="19"/>
      <c r="I34" s="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 s="28" t="s">
        <v>4</v>
      </c>
      <c r="B35" s="113" t="s">
        <v>500</v>
      </c>
      <c r="C35" s="76"/>
      <c r="D35" s="32"/>
      <c r="E35" s="32"/>
      <c r="F35" s="32"/>
      <c r="G35" s="109"/>
      <c r="H35" s="19"/>
      <c r="I35" s="34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.75" thickBot="1" x14ac:dyDescent="0.3">
      <c r="A36" s="9">
        <f>INDEX('Point Grid'!$C$8:$I$32,MATCH($A$1,'Point Grid'!$A$8:$A$32,0),MATCH(A35,'Point Grid'!$C$7:$I$7,0))</f>
        <v>0.75</v>
      </c>
      <c r="B36" s="113" t="s">
        <v>501</v>
      </c>
      <c r="C36" s="76"/>
      <c r="D36" s="32"/>
      <c r="E36" s="32"/>
      <c r="F36" s="32"/>
      <c r="G36" s="109"/>
      <c r="H36" s="19"/>
      <c r="I36" s="34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.75" thickBot="1" x14ac:dyDescent="0.3">
      <c r="A37" s="5"/>
      <c r="B37" s="458"/>
      <c r="C37" s="76"/>
      <c r="D37" s="32"/>
      <c r="E37" s="32"/>
      <c r="F37" s="32"/>
      <c r="G37" s="109"/>
      <c r="H37" s="19"/>
      <c r="I37" s="34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5">
      <c r="A38" s="28"/>
      <c r="B38" s="458" t="s">
        <v>493</v>
      </c>
      <c r="C38" s="76" t="s">
        <v>488</v>
      </c>
      <c r="D38" s="32"/>
      <c r="E38" s="32"/>
      <c r="F38" s="32"/>
      <c r="G38" s="109"/>
      <c r="H38" s="19"/>
      <c r="I38" s="34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5">
      <c r="A39" s="28"/>
      <c r="B39" s="458" t="s">
        <v>494</v>
      </c>
      <c r="C39" s="76" t="s">
        <v>489</v>
      </c>
      <c r="D39" s="32"/>
      <c r="E39" s="32"/>
      <c r="F39" s="32"/>
      <c r="G39" s="109"/>
      <c r="H39" s="19"/>
      <c r="I39" s="34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5">
      <c r="A40" s="28"/>
      <c r="B40" s="458" t="s">
        <v>495</v>
      </c>
      <c r="C40" s="76" t="s">
        <v>490</v>
      </c>
      <c r="D40" s="32"/>
      <c r="E40" s="32"/>
      <c r="F40" s="32"/>
      <c r="G40" s="109"/>
      <c r="H40" s="19"/>
      <c r="I40" s="34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x14ac:dyDescent="0.25">
      <c r="A41" s="28"/>
      <c r="B41" s="458" t="s">
        <v>496</v>
      </c>
      <c r="C41" s="76" t="s">
        <v>491</v>
      </c>
      <c r="D41" s="32"/>
      <c r="E41" s="32"/>
      <c r="F41" s="32"/>
      <c r="G41" s="109"/>
      <c r="H41" s="19"/>
      <c r="I41" s="34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5">
      <c r="A42" s="28"/>
      <c r="B42" s="458" t="s">
        <v>497</v>
      </c>
      <c r="C42" s="76" t="s">
        <v>492</v>
      </c>
      <c r="D42" s="32"/>
      <c r="E42" s="32"/>
      <c r="F42" s="32"/>
      <c r="G42" s="109"/>
      <c r="H42" s="19"/>
      <c r="I42" s="34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.75" thickBot="1" x14ac:dyDescent="0.3">
      <c r="A43" s="25"/>
      <c r="B43" s="41"/>
      <c r="C43" s="49"/>
      <c r="D43" s="49"/>
      <c r="E43" s="49"/>
      <c r="F43" s="49"/>
      <c r="G43" s="49"/>
      <c r="H43" s="50"/>
      <c r="I43" s="34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5">
      <c r="B44" s="48"/>
      <c r="C44" s="48"/>
      <c r="D44" s="48"/>
      <c r="E44" s="48"/>
      <c r="F44" s="48"/>
      <c r="G44" s="48"/>
      <c r="H44" s="48"/>
      <c r="I44" s="3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5">
      <c r="I45" s="34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5">
      <c r="I46" s="34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5">
      <c r="I47" s="34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5">
      <c r="I48" s="34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2:40" x14ac:dyDescent="0.25">
      <c r="I49" s="34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2:40" x14ac:dyDescent="0.25">
      <c r="I50" s="34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2:40" x14ac:dyDescent="0.25">
      <c r="I51" s="34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2:40" x14ac:dyDescent="0.25">
      <c r="I52" s="34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2:40" x14ac:dyDescent="0.25">
      <c r="I53" s="48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2:40" x14ac:dyDescent="0.25">
      <c r="I54" s="48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2:40" x14ac:dyDescent="0.25">
      <c r="B55" s="48"/>
      <c r="C55" s="48"/>
      <c r="D55" s="48"/>
      <c r="E55" s="48"/>
      <c r="F55" s="48"/>
      <c r="G55" s="48"/>
      <c r="H55" s="48"/>
      <c r="I55" s="48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2:40" x14ac:dyDescent="0.25">
      <c r="B56" s="48"/>
      <c r="C56" s="48"/>
      <c r="D56" s="48"/>
      <c r="E56" s="48"/>
      <c r="F56" s="48"/>
      <c r="G56" s="48"/>
      <c r="H56" s="48"/>
      <c r="I56" s="48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2:40" x14ac:dyDescent="0.25">
      <c r="B57" s="48"/>
      <c r="C57" s="48"/>
      <c r="D57" s="48"/>
      <c r="E57" s="48"/>
      <c r="F57" s="48"/>
      <c r="G57" s="48"/>
      <c r="H57" s="48"/>
      <c r="I57" s="48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2:40" x14ac:dyDescent="0.25">
      <c r="B58" s="48"/>
      <c r="C58" s="48"/>
      <c r="D58" s="48"/>
      <c r="E58" s="48"/>
      <c r="F58" s="48"/>
      <c r="G58" s="48"/>
      <c r="H58" s="48"/>
      <c r="I58" s="4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2:40" x14ac:dyDescent="0.25">
      <c r="B59" s="48"/>
      <c r="C59" s="48"/>
      <c r="D59" s="48"/>
      <c r="E59" s="48"/>
      <c r="F59" s="48"/>
      <c r="G59" s="48"/>
      <c r="H59" s="48"/>
      <c r="I59" s="48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2:40" x14ac:dyDescent="0.25">
      <c r="B60" s="48"/>
      <c r="C60" s="48"/>
      <c r="D60" s="48"/>
      <c r="E60" s="48"/>
      <c r="F60" s="48"/>
      <c r="G60" s="48"/>
      <c r="H60" s="48"/>
      <c r="I60" s="48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2:40" x14ac:dyDescent="0.25">
      <c r="B61" s="48"/>
      <c r="C61" s="48"/>
      <c r="D61" s="48"/>
      <c r="E61" s="48"/>
      <c r="F61" s="48"/>
      <c r="G61" s="48"/>
      <c r="H61" s="48"/>
      <c r="I61" s="48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2:40" x14ac:dyDescent="0.25">
      <c r="B62" s="48"/>
      <c r="C62" s="48"/>
      <c r="D62" s="48"/>
      <c r="E62" s="48"/>
      <c r="F62" s="48"/>
      <c r="G62" s="48"/>
      <c r="H62" s="48"/>
      <c r="I62" s="48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2:40" x14ac:dyDescent="0.25">
      <c r="B63" s="48"/>
      <c r="C63" s="48"/>
      <c r="D63" s="48"/>
      <c r="E63" s="48"/>
      <c r="F63" s="48"/>
      <c r="G63" s="48"/>
      <c r="H63" s="48"/>
      <c r="I63" s="48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2:40" x14ac:dyDescent="0.25">
      <c r="B64" s="48"/>
      <c r="C64" s="48"/>
      <c r="D64" s="48"/>
      <c r="E64" s="48"/>
      <c r="F64" s="48"/>
      <c r="G64" s="48"/>
      <c r="H64" s="48"/>
      <c r="I64" s="48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2:40" x14ac:dyDescent="0.25">
      <c r="B65" s="48"/>
      <c r="C65" s="48"/>
      <c r="D65" s="48"/>
      <c r="E65" s="48"/>
      <c r="F65" s="48"/>
      <c r="G65" s="48"/>
      <c r="H65" s="48"/>
      <c r="I65" s="48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2:40" x14ac:dyDescent="0.25">
      <c r="B66" s="48"/>
      <c r="C66" s="48"/>
      <c r="D66" s="48"/>
      <c r="E66" s="48"/>
      <c r="F66" s="48"/>
      <c r="G66" s="48"/>
      <c r="H66" s="48"/>
      <c r="I66" s="48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2:40" x14ac:dyDescent="0.25">
      <c r="B67" s="48"/>
      <c r="C67" s="48"/>
      <c r="D67" s="48"/>
      <c r="E67" s="48"/>
      <c r="F67" s="48"/>
      <c r="G67" s="48"/>
      <c r="H67" s="48"/>
      <c r="I67" s="48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2:40" x14ac:dyDescent="0.25">
      <c r="B68" s="48"/>
      <c r="C68" s="48"/>
      <c r="D68" s="48"/>
      <c r="E68" s="48"/>
      <c r="F68" s="48"/>
      <c r="G68" s="48"/>
      <c r="H68" s="48"/>
      <c r="I68" s="4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2:40" x14ac:dyDescent="0.25">
      <c r="B69" s="48"/>
      <c r="C69" s="48"/>
      <c r="D69" s="48"/>
      <c r="E69" s="48"/>
      <c r="F69" s="48"/>
      <c r="G69" s="48"/>
      <c r="H69" s="48"/>
      <c r="I69" s="48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2:40" x14ac:dyDescent="0.25">
      <c r="B70" s="48"/>
      <c r="C70" s="48"/>
      <c r="D70" s="48"/>
      <c r="E70" s="48"/>
      <c r="F70" s="48"/>
      <c r="G70" s="48"/>
      <c r="H70" s="48"/>
      <c r="I70" s="48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2:40" x14ac:dyDescent="0.25">
      <c r="B71" s="48"/>
      <c r="C71" s="48"/>
      <c r="D71" s="48"/>
      <c r="E71" s="48"/>
      <c r="F71" s="48"/>
      <c r="G71" s="48"/>
      <c r="H71" s="48"/>
      <c r="I71" s="48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2:40" x14ac:dyDescent="0.25">
      <c r="B72" s="48"/>
      <c r="C72" s="48"/>
      <c r="D72" s="48"/>
      <c r="E72" s="48"/>
      <c r="F72" s="48"/>
      <c r="G72" s="48"/>
      <c r="H72" s="48"/>
      <c r="I72" s="48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2:40" x14ac:dyDescent="0.25">
      <c r="B73" s="48"/>
      <c r="C73" s="48"/>
      <c r="D73" s="48"/>
      <c r="E73" s="48"/>
      <c r="F73" s="48"/>
      <c r="G73" s="48"/>
      <c r="H73" s="48"/>
      <c r="I73" s="48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2:40" x14ac:dyDescent="0.25">
      <c r="B74" s="48"/>
      <c r="C74" s="48"/>
      <c r="D74" s="48"/>
      <c r="E74" s="48"/>
      <c r="F74" s="48"/>
      <c r="G74" s="48"/>
      <c r="H74" s="48"/>
      <c r="I74" s="48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2:40" x14ac:dyDescent="0.25">
      <c r="B75" s="48"/>
      <c r="C75" s="48"/>
      <c r="D75" s="48"/>
      <c r="E75" s="48"/>
      <c r="F75" s="48"/>
      <c r="G75" s="48"/>
      <c r="H75" s="48"/>
      <c r="I75" s="48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2:40" x14ac:dyDescent="0.25">
      <c r="B76" s="48"/>
      <c r="C76" s="48"/>
      <c r="D76" s="48"/>
      <c r="E76" s="48"/>
      <c r="F76" s="48"/>
      <c r="G76" s="48"/>
      <c r="H76" s="48"/>
      <c r="I76" s="48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2:40" x14ac:dyDescent="0.25">
      <c r="B77" s="48"/>
      <c r="C77" s="48"/>
      <c r="D77" s="48"/>
      <c r="E77" s="48"/>
      <c r="F77" s="48"/>
      <c r="G77" s="48"/>
      <c r="H77" s="48"/>
      <c r="I77" s="48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2:40" x14ac:dyDescent="0.25">
      <c r="B78" s="48"/>
      <c r="C78" s="48"/>
      <c r="D78" s="48"/>
      <c r="E78" s="48"/>
      <c r="F78" s="48"/>
      <c r="G78" s="48"/>
      <c r="H78" s="48"/>
      <c r="I78" s="4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2:40" x14ac:dyDescent="0.25">
      <c r="B79" s="48"/>
      <c r="C79" s="48"/>
      <c r="D79" s="48"/>
      <c r="E79" s="48"/>
      <c r="F79" s="48"/>
      <c r="G79" s="48"/>
      <c r="H79" s="48"/>
      <c r="I79" s="48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2:40" x14ac:dyDescent="0.25">
      <c r="B80" s="48"/>
      <c r="C80" s="48"/>
      <c r="D80" s="48"/>
      <c r="E80" s="48"/>
      <c r="F80" s="48"/>
      <c r="G80" s="48"/>
      <c r="H80" s="48"/>
      <c r="I80" s="48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2:40" x14ac:dyDescent="0.25">
      <c r="B81" s="48"/>
      <c r="C81" s="48"/>
      <c r="D81" s="48"/>
      <c r="E81" s="48"/>
      <c r="F81" s="48"/>
      <c r="G81" s="48"/>
      <c r="H81" s="48"/>
      <c r="I81" s="48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2:40" x14ac:dyDescent="0.25">
      <c r="B82" s="48"/>
      <c r="C82" s="48"/>
      <c r="D82" s="48"/>
      <c r="E82" s="48"/>
      <c r="F82" s="48"/>
      <c r="G82" s="48"/>
      <c r="H82" s="48"/>
      <c r="I82" s="48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2:40" x14ac:dyDescent="0.25">
      <c r="B83" s="48"/>
      <c r="C83" s="48"/>
      <c r="D83" s="48"/>
      <c r="E83" s="48"/>
      <c r="F83" s="48"/>
      <c r="G83" s="48"/>
      <c r="H83" s="48"/>
      <c r="I83" s="48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2:40" x14ac:dyDescent="0.25">
      <c r="B84" s="48"/>
      <c r="C84" s="48"/>
      <c r="D84" s="48"/>
      <c r="E84" s="48"/>
      <c r="F84" s="48"/>
      <c r="G84" s="48"/>
      <c r="H84" s="48"/>
      <c r="I84" s="48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2:40" x14ac:dyDescent="0.25">
      <c r="B85" s="48"/>
      <c r="C85" s="48"/>
      <c r="D85" s="48"/>
      <c r="E85" s="48"/>
      <c r="F85" s="48"/>
      <c r="G85" s="48"/>
      <c r="H85" s="48"/>
      <c r="I85" s="48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2:40" x14ac:dyDescent="0.25">
      <c r="B86" s="48"/>
      <c r="C86" s="48"/>
      <c r="D86" s="48"/>
      <c r="E86" s="48"/>
      <c r="F86" s="48"/>
      <c r="G86" s="48"/>
      <c r="H86" s="48"/>
      <c r="I86" s="48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2:40" x14ac:dyDescent="0.25">
      <c r="B87" s="48"/>
      <c r="C87" s="48"/>
      <c r="D87" s="48"/>
      <c r="E87" s="48"/>
      <c r="F87" s="48"/>
      <c r="G87" s="48"/>
      <c r="H87" s="48"/>
      <c r="I87" s="48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2:40" x14ac:dyDescent="0.25">
      <c r="B88" s="48"/>
      <c r="C88" s="48"/>
      <c r="D88" s="48"/>
      <c r="E88" s="48"/>
      <c r="F88" s="48"/>
      <c r="G88" s="48"/>
      <c r="H88" s="48"/>
      <c r="I88" s="4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2:40" x14ac:dyDescent="0.25">
      <c r="B89" s="48"/>
      <c r="C89" s="48"/>
      <c r="D89" s="48"/>
      <c r="E89" s="48"/>
      <c r="F89" s="48"/>
      <c r="G89" s="48"/>
      <c r="H89" s="48"/>
      <c r="I89" s="48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2:40" x14ac:dyDescent="0.25">
      <c r="B90" s="48"/>
      <c r="C90" s="48"/>
      <c r="D90" s="48"/>
      <c r="E90" s="48"/>
      <c r="F90" s="48"/>
      <c r="G90" s="48"/>
      <c r="H90" s="48"/>
      <c r="I90" s="48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2:40" x14ac:dyDescent="0.25">
      <c r="B91" s="48"/>
      <c r="C91" s="48"/>
      <c r="D91" s="48"/>
      <c r="E91" s="48"/>
      <c r="F91" s="48"/>
      <c r="G91" s="48"/>
      <c r="H91" s="48"/>
      <c r="I91" s="48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2:40" x14ac:dyDescent="0.25">
      <c r="B92" s="48"/>
      <c r="C92" s="48"/>
      <c r="D92" s="48"/>
      <c r="E92" s="48"/>
      <c r="F92" s="48"/>
      <c r="G92" s="48"/>
      <c r="H92" s="48"/>
      <c r="I92" s="48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2:40" x14ac:dyDescent="0.25">
      <c r="B93" s="48"/>
      <c r="C93" s="48"/>
      <c r="D93" s="48"/>
      <c r="E93" s="48"/>
      <c r="F93" s="48"/>
      <c r="G93" s="48"/>
      <c r="H93" s="48"/>
      <c r="I93" s="48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2:40" x14ac:dyDescent="0.25">
      <c r="B94" s="48"/>
      <c r="C94" s="48"/>
      <c r="D94" s="48"/>
      <c r="E94" s="48"/>
      <c r="F94" s="48"/>
      <c r="G94" s="48"/>
      <c r="H94" s="48"/>
      <c r="I94" s="48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2:40" x14ac:dyDescent="0.25">
      <c r="B95" s="48"/>
      <c r="C95" s="48"/>
      <c r="D95" s="48"/>
      <c r="E95" s="48"/>
      <c r="F95" s="48"/>
      <c r="G95" s="48"/>
      <c r="H95" s="48"/>
      <c r="I95" s="48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2:40" x14ac:dyDescent="0.25">
      <c r="B96" s="48"/>
      <c r="C96" s="48"/>
      <c r="D96" s="48"/>
      <c r="E96" s="48"/>
      <c r="F96" s="48"/>
      <c r="G96" s="48"/>
      <c r="H96" s="48"/>
      <c r="I96" s="48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2:40" x14ac:dyDescent="0.25">
      <c r="B97" s="48"/>
      <c r="C97" s="48"/>
      <c r="D97" s="48"/>
      <c r="E97" s="48"/>
      <c r="F97" s="48"/>
      <c r="G97" s="48"/>
      <c r="H97" s="48"/>
      <c r="I97" s="48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2:40" x14ac:dyDescent="0.25">
      <c r="B98" s="48"/>
      <c r="C98" s="48"/>
      <c r="D98" s="48"/>
      <c r="E98" s="48"/>
      <c r="F98" s="48"/>
      <c r="G98" s="48"/>
      <c r="H98" s="48"/>
      <c r="I98" s="4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2:40" x14ac:dyDescent="0.25">
      <c r="B99" s="48"/>
      <c r="C99" s="48"/>
      <c r="D99" s="48"/>
      <c r="E99" s="48"/>
      <c r="F99" s="48"/>
      <c r="G99" s="48"/>
      <c r="H99" s="48"/>
      <c r="I99" s="48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2:40" x14ac:dyDescent="0.25">
      <c r="B100" s="48"/>
      <c r="C100" s="48"/>
      <c r="D100" s="48"/>
      <c r="E100" s="48"/>
      <c r="F100" s="48"/>
      <c r="G100" s="48"/>
      <c r="H100" s="48"/>
      <c r="I100" s="48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2:40" x14ac:dyDescent="0.25">
      <c r="B101" s="48"/>
      <c r="C101" s="48"/>
      <c r="D101" s="48"/>
      <c r="E101" s="48"/>
      <c r="F101" s="48"/>
      <c r="G101" s="48"/>
      <c r="H101" s="48"/>
      <c r="I101" s="48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2:40" x14ac:dyDescent="0.25">
      <c r="B102" s="48"/>
      <c r="C102" s="48"/>
      <c r="D102" s="48"/>
      <c r="E102" s="48"/>
      <c r="F102" s="48"/>
      <c r="G102" s="48"/>
      <c r="H102" s="48"/>
      <c r="I102" s="48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2:40" x14ac:dyDescent="0.25">
      <c r="B103" s="48"/>
      <c r="C103" s="48"/>
      <c r="D103" s="48"/>
      <c r="E103" s="48"/>
      <c r="F103" s="48"/>
      <c r="G103" s="48"/>
      <c r="H103" s="48"/>
      <c r="I103" s="48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2:40" x14ac:dyDescent="0.25">
      <c r="B104" s="48"/>
      <c r="C104" s="48"/>
      <c r="D104" s="48"/>
      <c r="E104" s="48"/>
      <c r="F104" s="48"/>
      <c r="G104" s="48"/>
      <c r="H104" s="48"/>
      <c r="I104" s="48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</sheetData>
  <mergeCells count="1">
    <mergeCell ref="G1:H1"/>
  </mergeCells>
  <conditionalFormatting sqref="B1">
    <cfRule type="cellIs" dxfId="51" priority="1" operator="equal">
      <formula>"Incomplete"</formula>
    </cfRule>
    <cfRule type="cellIs" dxfId="50" priority="2" operator="equal">
      <formula>"Flag for Review"</formula>
    </cfRule>
    <cfRule type="cellIs" dxfId="4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G1" location="'Point Grid'!A8" display="Return to Point Grid"/>
    <hyperlink ref="G1: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Y103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1.28515625" style="22" customWidth="1"/>
    <col min="3" max="7" width="12.42578125" style="22" customWidth="1"/>
    <col min="8" max="9" width="9.42578125" style="22" customWidth="1"/>
    <col min="10" max="10" width="10.7109375" style="22" customWidth="1"/>
    <col min="11" max="14" width="9.140625" style="22"/>
    <col min="15" max="15" width="11" style="22" customWidth="1"/>
    <col min="16" max="16384" width="9.140625" style="22"/>
  </cols>
  <sheetData>
    <row r="1" spans="1:25" x14ac:dyDescent="0.25">
      <c r="A1" s="7">
        <v>11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362" t="s">
        <v>406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x14ac:dyDescent="0.25">
      <c r="A2" s="23"/>
      <c r="B2" s="20"/>
      <c r="C2" s="20"/>
      <c r="D2" s="20"/>
      <c r="E2" s="20"/>
      <c r="F2" s="20"/>
      <c r="G2" s="20"/>
      <c r="H2" s="20"/>
      <c r="I2" s="24"/>
      <c r="K2"/>
      <c r="L2"/>
      <c r="M2"/>
      <c r="N2"/>
      <c r="O2"/>
      <c r="P2"/>
      <c r="Q2" s="101"/>
      <c r="R2" s="101"/>
      <c r="S2" s="101"/>
      <c r="T2" s="101"/>
      <c r="U2" s="101"/>
      <c r="V2" s="101"/>
      <c r="W2" s="101"/>
      <c r="X2" s="101"/>
      <c r="Y2" s="101"/>
    </row>
    <row r="3" spans="1:25" x14ac:dyDescent="0.25">
      <c r="A3" s="8" t="s">
        <v>13</v>
      </c>
      <c r="B3" s="115" t="s">
        <v>54</v>
      </c>
      <c r="C3" s="116"/>
      <c r="D3" s="116"/>
      <c r="E3" s="116"/>
      <c r="F3" s="117"/>
      <c r="G3" s="18"/>
      <c r="H3" s="18"/>
      <c r="I3" s="19"/>
      <c r="J3" s="48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x14ac:dyDescent="0.25">
      <c r="A4" s="9">
        <f>INDEX('Point Grid'!B:B,MATCH($A$1,'Point Grid'!A:A,0))</f>
        <v>4.25</v>
      </c>
      <c r="B4" s="118" t="s">
        <v>55</v>
      </c>
      <c r="C4" s="115" t="s">
        <v>56</v>
      </c>
      <c r="D4" s="116"/>
      <c r="E4" s="116"/>
      <c r="F4" s="118" t="s">
        <v>57</v>
      </c>
      <c r="G4" s="18"/>
      <c r="H4" s="18"/>
      <c r="I4" s="19"/>
      <c r="J4" s="48"/>
      <c r="K4" s="260" t="s">
        <v>2</v>
      </c>
      <c r="L4" s="101" t="s">
        <v>215</v>
      </c>
      <c r="M4" s="101"/>
      <c r="N4" s="101"/>
      <c r="O4" s="259" t="s">
        <v>205</v>
      </c>
      <c r="P4" s="242">
        <f>SUM(F5:F7)</f>
        <v>319000</v>
      </c>
      <c r="Q4" s="246"/>
      <c r="R4" s="246"/>
      <c r="S4" s="246"/>
      <c r="T4" s="246"/>
      <c r="U4" s="246"/>
      <c r="V4" s="246"/>
      <c r="W4" s="246"/>
      <c r="X4" s="246"/>
      <c r="Y4" s="246"/>
    </row>
    <row r="5" spans="1:25" x14ac:dyDescent="0.25">
      <c r="A5" s="9"/>
      <c r="B5" s="119">
        <v>21</v>
      </c>
      <c r="C5" s="120" t="s">
        <v>48</v>
      </c>
      <c r="D5" s="120"/>
      <c r="E5" s="120"/>
      <c r="F5" s="121">
        <v>300000</v>
      </c>
      <c r="G5" s="18"/>
      <c r="H5" s="18"/>
      <c r="I5" s="19"/>
      <c r="J5" s="48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</row>
    <row r="6" spans="1:25" x14ac:dyDescent="0.25">
      <c r="A6" s="9"/>
      <c r="B6" s="119">
        <v>22</v>
      </c>
      <c r="C6" s="120" t="s">
        <v>49</v>
      </c>
      <c r="D6" s="120"/>
      <c r="E6" s="120"/>
      <c r="F6" s="121">
        <v>27500</v>
      </c>
      <c r="G6" s="18"/>
      <c r="H6" s="18"/>
      <c r="I6" s="19"/>
      <c r="J6" s="48"/>
      <c r="K6" s="260" t="s">
        <v>3</v>
      </c>
      <c r="L6" s="260" t="s">
        <v>59</v>
      </c>
      <c r="M6" s="246" t="s">
        <v>213</v>
      </c>
      <c r="N6" s="246"/>
      <c r="O6" s="246"/>
      <c r="P6" s="246" t="s">
        <v>212</v>
      </c>
      <c r="Q6" s="246"/>
      <c r="R6" s="246"/>
      <c r="S6" s="246"/>
      <c r="T6" s="246"/>
      <c r="U6" s="246"/>
      <c r="V6" s="246"/>
      <c r="W6" s="246"/>
      <c r="X6" s="246"/>
      <c r="Y6" s="246"/>
    </row>
    <row r="7" spans="1:25" x14ac:dyDescent="0.25">
      <c r="A7" s="9"/>
      <c r="B7" s="119" t="s">
        <v>50</v>
      </c>
      <c r="C7" s="120" t="s">
        <v>51</v>
      </c>
      <c r="D7" s="120"/>
      <c r="E7" s="120"/>
      <c r="F7" s="122">
        <v>-8500</v>
      </c>
      <c r="G7" s="18"/>
      <c r="H7" s="18"/>
      <c r="I7" s="19"/>
      <c r="J7" s="48"/>
      <c r="K7" s="246"/>
      <c r="L7" s="246"/>
      <c r="M7" s="246" t="s">
        <v>214</v>
      </c>
      <c r="N7" s="246"/>
      <c r="O7" s="246"/>
      <c r="P7" s="246" t="s">
        <v>211</v>
      </c>
      <c r="Q7" s="246"/>
      <c r="R7" s="246"/>
      <c r="S7" s="246"/>
      <c r="T7" s="246"/>
      <c r="U7" s="246"/>
      <c r="V7" s="246"/>
      <c r="W7" s="246"/>
      <c r="X7" s="246"/>
      <c r="Y7" s="246"/>
    </row>
    <row r="8" spans="1:25" x14ac:dyDescent="0.25">
      <c r="A8" s="9"/>
      <c r="B8" s="123">
        <v>39</v>
      </c>
      <c r="C8" s="116" t="s">
        <v>52</v>
      </c>
      <c r="D8" s="116"/>
      <c r="E8" s="116"/>
      <c r="F8" s="123" t="s">
        <v>53</v>
      </c>
      <c r="G8" s="18"/>
      <c r="H8" s="18"/>
      <c r="I8" s="19"/>
      <c r="J8" s="48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</row>
    <row r="9" spans="1:25" x14ac:dyDescent="0.25">
      <c r="A9" s="9"/>
      <c r="B9" s="18"/>
      <c r="C9" s="18"/>
      <c r="D9" s="18"/>
      <c r="E9" s="18"/>
      <c r="F9" s="18"/>
      <c r="G9" s="18"/>
      <c r="H9" s="18"/>
      <c r="I9" s="19"/>
      <c r="J9" s="48"/>
      <c r="K9" s="246"/>
      <c r="L9" s="260" t="s">
        <v>60</v>
      </c>
      <c r="M9" s="246" t="s">
        <v>207</v>
      </c>
      <c r="N9" s="246"/>
      <c r="O9" s="246"/>
      <c r="P9" s="261" t="s">
        <v>209</v>
      </c>
      <c r="Q9" s="246"/>
      <c r="R9" s="246"/>
      <c r="S9" s="246"/>
      <c r="T9" s="246"/>
      <c r="U9" s="246"/>
      <c r="V9" s="246"/>
      <c r="W9" s="246"/>
      <c r="X9" s="246"/>
      <c r="Y9" s="246"/>
    </row>
    <row r="10" spans="1:25" x14ac:dyDescent="0.25">
      <c r="A10" s="28" t="s">
        <v>2</v>
      </c>
      <c r="B10" s="18" t="s">
        <v>76</v>
      </c>
      <c r="C10" s="18"/>
      <c r="D10" s="18"/>
      <c r="E10" s="18"/>
      <c r="F10" s="18"/>
      <c r="G10" s="18"/>
      <c r="H10" s="18"/>
      <c r="I10" s="19"/>
      <c r="J10" s="48"/>
      <c r="K10" s="246"/>
      <c r="L10" s="246"/>
      <c r="M10" s="246" t="s">
        <v>208</v>
      </c>
      <c r="N10" s="246"/>
      <c r="O10" s="246"/>
      <c r="P10" s="262" t="s">
        <v>210</v>
      </c>
      <c r="Q10" s="246"/>
      <c r="R10" s="246"/>
      <c r="S10" s="246"/>
      <c r="T10" s="246"/>
      <c r="U10" s="246"/>
      <c r="V10" s="246"/>
      <c r="W10" s="246"/>
      <c r="X10" s="246"/>
      <c r="Y10" s="246"/>
    </row>
    <row r="11" spans="1:25" ht="15.75" thickBot="1" x14ac:dyDescent="0.3">
      <c r="A11" s="9">
        <f>INDEX('Point Grid'!$C$8:$I$32,MATCH($A$1,'Point Grid'!$A$8:$A$32,0),MATCH(A10,'Point Grid'!$C$7:$I$7,0))</f>
        <v>0.5</v>
      </c>
      <c r="B11" s="18"/>
      <c r="C11" s="18"/>
      <c r="D11" s="18"/>
      <c r="E11" s="18"/>
      <c r="F11" s="18"/>
      <c r="G11" s="18"/>
      <c r="H11" s="18"/>
      <c r="I11" s="19"/>
      <c r="J11" s="48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</row>
    <row r="12" spans="1:25" ht="15.75" thickBot="1" x14ac:dyDescent="0.3">
      <c r="A12" s="5"/>
      <c r="B12" s="18"/>
      <c r="C12" s="18"/>
      <c r="D12" s="18"/>
      <c r="E12" s="18"/>
      <c r="F12" s="18"/>
      <c r="G12" s="18"/>
      <c r="H12" s="18"/>
      <c r="I12" s="19"/>
      <c r="J12" s="48"/>
      <c r="K12" s="260" t="s">
        <v>4</v>
      </c>
      <c r="L12" s="246" t="s">
        <v>515</v>
      </c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</row>
    <row r="13" spans="1:25" x14ac:dyDescent="0.25">
      <c r="A13" s="23"/>
      <c r="B13" s="18"/>
      <c r="C13" s="18"/>
      <c r="D13" s="18"/>
      <c r="E13" s="18"/>
      <c r="F13" s="18"/>
      <c r="G13" s="18"/>
      <c r="H13" s="18"/>
      <c r="I13" s="19"/>
      <c r="J13" s="48"/>
      <c r="K13" s="246"/>
      <c r="L13" s="246" t="s">
        <v>516</v>
      </c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</row>
    <row r="14" spans="1:25" x14ac:dyDescent="0.25">
      <c r="A14" s="28" t="s">
        <v>3</v>
      </c>
      <c r="B14" s="18" t="s">
        <v>58</v>
      </c>
      <c r="C14" s="18"/>
      <c r="D14" s="18"/>
      <c r="E14" s="18"/>
      <c r="F14" s="18"/>
      <c r="G14" s="18"/>
      <c r="H14" s="18"/>
      <c r="I14" s="19"/>
      <c r="J14" s="48"/>
      <c r="L14" s="22" t="s">
        <v>517</v>
      </c>
      <c r="Y14" s="246"/>
    </row>
    <row r="15" spans="1:25" ht="15.75" thickBot="1" x14ac:dyDescent="0.3">
      <c r="A15" s="9">
        <f>INDEX('Point Grid'!$C$8:$I$32,MATCH($A$1,'Point Grid'!$A$8:$A$32,0),MATCH(A14,'Point Grid'!$C$7:$I$7,0))</f>
        <v>1</v>
      </c>
      <c r="B15" s="18"/>
      <c r="C15" s="18"/>
      <c r="D15" s="18"/>
      <c r="E15" s="18"/>
      <c r="F15" s="18"/>
      <c r="G15" s="18"/>
      <c r="H15" s="18"/>
      <c r="I15" s="19"/>
      <c r="J15" s="48"/>
      <c r="L15" s="22" t="s">
        <v>518</v>
      </c>
      <c r="Y15" s="246"/>
    </row>
    <row r="16" spans="1:25" ht="15.75" thickBot="1" x14ac:dyDescent="0.3">
      <c r="A16" s="5"/>
      <c r="B16" s="83" t="s">
        <v>61</v>
      </c>
      <c r="C16" s="18" t="s">
        <v>64</v>
      </c>
      <c r="D16" s="18"/>
      <c r="E16" s="18"/>
      <c r="F16" s="18"/>
      <c r="G16" s="18"/>
      <c r="H16" s="18"/>
      <c r="I16" s="19"/>
      <c r="J16" s="48"/>
      <c r="Y16" s="246"/>
    </row>
    <row r="17" spans="1:25" x14ac:dyDescent="0.25">
      <c r="A17" s="38"/>
      <c r="B17" s="83" t="s">
        <v>62</v>
      </c>
      <c r="C17" s="18" t="s">
        <v>63</v>
      </c>
      <c r="D17" s="18"/>
      <c r="E17" s="18"/>
      <c r="F17" s="18"/>
      <c r="G17" s="18"/>
      <c r="H17" s="18"/>
      <c r="I17" s="19"/>
      <c r="J17" s="48"/>
      <c r="K17" s="260" t="s">
        <v>5</v>
      </c>
      <c r="L17" s="462" t="str">
        <f t="shared" ref="L17:L24" si="0">C36</f>
        <v>Protected cell liabilities</v>
      </c>
      <c r="M17" s="254"/>
      <c r="N17" s="254"/>
      <c r="O17" s="254"/>
      <c r="P17" s="254"/>
      <c r="Q17" s="254"/>
      <c r="R17" s="263"/>
      <c r="S17" s="263"/>
      <c r="T17" s="263"/>
      <c r="U17" s="264" t="s">
        <v>67</v>
      </c>
      <c r="V17" s="254"/>
      <c r="W17" s="254"/>
      <c r="X17" s="265"/>
      <c r="Y17" s="246"/>
    </row>
    <row r="18" spans="1:25" x14ac:dyDescent="0.25">
      <c r="A18" s="9"/>
      <c r="B18" s="18"/>
      <c r="C18" s="18"/>
      <c r="D18" s="18"/>
      <c r="E18" s="18"/>
      <c r="F18" s="18"/>
      <c r="G18" s="18"/>
      <c r="H18" s="18"/>
      <c r="I18" s="19"/>
      <c r="J18" s="48"/>
      <c r="K18" s="246"/>
      <c r="L18" s="266" t="str">
        <f t="shared" si="0"/>
        <v>Mortgage loans on real estate: Other than first liens</v>
      </c>
      <c r="M18" s="267"/>
      <c r="N18" s="267"/>
      <c r="O18" s="267"/>
      <c r="P18" s="267"/>
      <c r="Q18" s="267"/>
      <c r="R18" s="268"/>
      <c r="S18" s="268"/>
      <c r="T18" s="268"/>
      <c r="U18" s="269" t="s">
        <v>66</v>
      </c>
      <c r="V18" s="267"/>
      <c r="W18" s="267"/>
      <c r="X18" s="270"/>
      <c r="Y18" s="246"/>
    </row>
    <row r="19" spans="1:25" x14ac:dyDescent="0.25">
      <c r="A19" s="28" t="s">
        <v>4</v>
      </c>
      <c r="B19" s="18" t="s">
        <v>514</v>
      </c>
      <c r="C19" s="18"/>
      <c r="D19" s="18"/>
      <c r="E19" s="18"/>
      <c r="F19" s="18"/>
      <c r="G19" s="18"/>
      <c r="H19" s="18"/>
      <c r="I19" s="19"/>
      <c r="J19" s="48"/>
      <c r="K19" s="246"/>
      <c r="L19" s="266" t="str">
        <f t="shared" si="0"/>
        <v>Surplus adjustments</v>
      </c>
      <c r="M19" s="267"/>
      <c r="N19" s="267"/>
      <c r="O19" s="267"/>
      <c r="P19" s="267"/>
      <c r="Q19" s="267"/>
      <c r="R19" s="268"/>
      <c r="S19" s="268"/>
      <c r="T19" s="268"/>
      <c r="U19" s="269" t="s">
        <v>73</v>
      </c>
      <c r="V19" s="267"/>
      <c r="W19" s="267"/>
      <c r="X19" s="270"/>
      <c r="Y19" s="246"/>
    </row>
    <row r="20" spans="1:25" ht="15.75" thickBot="1" x14ac:dyDescent="0.3">
      <c r="A20" s="9">
        <f>INDEX('Point Grid'!$C$8:$I$32,MATCH($A$1,'Point Grid'!$A$8:$A$32,0),MATCH(A19,'Point Grid'!$C$7:$I$7,0))</f>
        <v>0.75</v>
      </c>
      <c r="B20" s="18"/>
      <c r="C20" s="18"/>
      <c r="D20" s="18"/>
      <c r="E20" s="18"/>
      <c r="F20" s="18"/>
      <c r="G20" s="18"/>
      <c r="H20" s="18"/>
      <c r="I20" s="19"/>
      <c r="J20" s="48"/>
      <c r="K20" s="246"/>
      <c r="L20" s="271" t="str">
        <f t="shared" si="0"/>
        <v>Change in nonadmitted assets (Exhibit of Nonadmitted Assets, Line 28, Col. 3)</v>
      </c>
      <c r="M20" s="272"/>
      <c r="N20" s="272"/>
      <c r="O20" s="272"/>
      <c r="P20" s="272"/>
      <c r="Q20" s="272"/>
      <c r="R20" s="273"/>
      <c r="S20" s="273"/>
      <c r="T20" s="273"/>
      <c r="U20" s="274" t="s">
        <v>73</v>
      </c>
      <c r="V20" s="272"/>
      <c r="W20" s="272"/>
      <c r="X20" s="275"/>
      <c r="Y20" s="246"/>
    </row>
    <row r="21" spans="1:25" ht="15.75" thickBot="1" x14ac:dyDescent="0.3">
      <c r="A21" s="5"/>
      <c r="B21" s="64"/>
      <c r="C21" s="64"/>
      <c r="D21" s="64"/>
      <c r="E21" s="64"/>
      <c r="F21" s="64"/>
      <c r="G21" s="64"/>
      <c r="H21" s="64"/>
      <c r="I21" s="19"/>
      <c r="J21" s="48"/>
      <c r="K21" s="246"/>
      <c r="L21" s="266" t="str">
        <f t="shared" si="0"/>
        <v>Reinsurance payable on paid losses and loss adjustment expenses</v>
      </c>
      <c r="M21" s="267"/>
      <c r="N21" s="267"/>
      <c r="O21" s="267"/>
      <c r="P21" s="267"/>
      <c r="Q21" s="267"/>
      <c r="R21" s="268"/>
      <c r="S21" s="268"/>
      <c r="T21" s="268"/>
      <c r="U21" s="269" t="s">
        <v>67</v>
      </c>
      <c r="V21" s="267"/>
      <c r="W21" s="267"/>
      <c r="X21" s="270"/>
      <c r="Y21" s="246"/>
    </row>
    <row r="22" spans="1:25" x14ac:dyDescent="0.25">
      <c r="A22" s="38"/>
      <c r="B22" s="114"/>
      <c r="C22" s="88"/>
      <c r="D22" s="88"/>
      <c r="E22" s="88"/>
      <c r="F22" s="88"/>
      <c r="G22" s="88"/>
      <c r="H22" s="64"/>
      <c r="I22" s="19"/>
      <c r="J22" s="48"/>
      <c r="K22" s="246"/>
      <c r="L22" s="266" t="str">
        <f t="shared" si="0"/>
        <v>Real estate: Properties held for sale (less $ encumbrances)</v>
      </c>
      <c r="M22" s="267"/>
      <c r="N22" s="267"/>
      <c r="O22" s="267"/>
      <c r="P22" s="267"/>
      <c r="Q22" s="267"/>
      <c r="R22" s="268"/>
      <c r="S22" s="268"/>
      <c r="T22" s="268"/>
      <c r="U22" s="269" t="s">
        <v>66</v>
      </c>
      <c r="V22" s="267"/>
      <c r="W22" s="267"/>
      <c r="X22" s="270"/>
      <c r="Y22" s="246"/>
    </row>
    <row r="23" spans="1:25" x14ac:dyDescent="0.25">
      <c r="A23" s="28" t="s">
        <v>5</v>
      </c>
      <c r="B23" s="124" t="s">
        <v>65</v>
      </c>
      <c r="C23" s="125"/>
      <c r="D23" s="89"/>
      <c r="E23" s="89"/>
      <c r="F23" s="89"/>
      <c r="G23" s="89"/>
      <c r="H23" s="64"/>
      <c r="I23" s="19"/>
      <c r="J23" s="48"/>
      <c r="K23" s="246"/>
      <c r="L23" s="266" t="str">
        <f t="shared" si="0"/>
        <v>Total liabilities (Lines 26 and 27)</v>
      </c>
      <c r="M23" s="267"/>
      <c r="N23" s="267"/>
      <c r="O23" s="267"/>
      <c r="P23" s="267"/>
      <c r="Q23" s="267"/>
      <c r="R23" s="268"/>
      <c r="S23" s="268"/>
      <c r="T23" s="268"/>
      <c r="U23" s="269" t="s">
        <v>67</v>
      </c>
      <c r="V23" s="267"/>
      <c r="W23" s="267"/>
      <c r="X23" s="270"/>
    </row>
    <row r="24" spans="1:25" ht="15.75" thickBot="1" x14ac:dyDescent="0.3">
      <c r="A24" s="9">
        <f>INDEX('Point Grid'!$C$8:$I$32,MATCH($A$1,'Point Grid'!$A$8:$A$32,0),MATCH(A23,'Point Grid'!$C$7:$I$7,0))</f>
        <v>2</v>
      </c>
      <c r="B24" s="124"/>
      <c r="C24" s="125"/>
      <c r="D24" s="89"/>
      <c r="E24" s="89"/>
      <c r="F24" s="89"/>
      <c r="G24" s="89"/>
      <c r="H24" s="64"/>
      <c r="I24" s="19"/>
      <c r="J24" s="48"/>
      <c r="K24" s="246"/>
      <c r="L24" s="271" t="str">
        <f t="shared" si="0"/>
        <v>Federal and foreign income taxes incurred</v>
      </c>
      <c r="M24" s="272"/>
      <c r="N24" s="272"/>
      <c r="O24" s="272"/>
      <c r="P24" s="272"/>
      <c r="Q24" s="272"/>
      <c r="R24" s="274" t="s">
        <v>72</v>
      </c>
      <c r="S24" s="274"/>
      <c r="T24" s="273"/>
      <c r="U24" s="635" t="s">
        <v>73</v>
      </c>
      <c r="V24" s="636"/>
      <c r="W24" s="636"/>
      <c r="X24" s="637"/>
    </row>
    <row r="25" spans="1:25" ht="15.75" thickBot="1" x14ac:dyDescent="0.3">
      <c r="A25" s="5"/>
      <c r="B25" s="124"/>
      <c r="C25" s="125" t="s">
        <v>66</v>
      </c>
      <c r="D25" s="89"/>
      <c r="E25" s="89"/>
      <c r="F25" s="89"/>
      <c r="G25" s="89"/>
      <c r="H25" s="64"/>
      <c r="I25" s="19"/>
      <c r="J25" s="48"/>
    </row>
    <row r="26" spans="1:25" x14ac:dyDescent="0.25">
      <c r="A26" s="23"/>
      <c r="B26" s="124"/>
      <c r="C26" s="125" t="s">
        <v>67</v>
      </c>
      <c r="D26" s="89"/>
      <c r="E26" s="89"/>
      <c r="F26" s="89"/>
      <c r="G26" s="89"/>
      <c r="H26" s="64"/>
      <c r="I26" s="19"/>
      <c r="J26" s="48"/>
    </row>
    <row r="27" spans="1:25" x14ac:dyDescent="0.25">
      <c r="A27" s="23"/>
      <c r="B27" s="124"/>
      <c r="C27" s="125" t="s">
        <v>68</v>
      </c>
      <c r="D27" s="89"/>
      <c r="E27" s="89"/>
      <c r="F27" s="89"/>
      <c r="G27" s="89"/>
      <c r="H27" s="64"/>
      <c r="I27" s="19"/>
      <c r="J27" s="48"/>
    </row>
    <row r="28" spans="1:25" x14ac:dyDescent="0.25">
      <c r="A28" s="23"/>
      <c r="B28" s="64"/>
      <c r="C28" s="64" t="s">
        <v>69</v>
      </c>
      <c r="D28" s="64"/>
      <c r="E28" s="64"/>
      <c r="F28" s="64"/>
      <c r="G28" s="64"/>
      <c r="H28" s="64"/>
      <c r="I28" s="19"/>
      <c r="J28" s="48"/>
    </row>
    <row r="29" spans="1:25" x14ac:dyDescent="0.25">
      <c r="A29" s="23"/>
      <c r="B29" s="64"/>
      <c r="C29" s="64" t="s">
        <v>70</v>
      </c>
      <c r="D29" s="64"/>
      <c r="E29" s="64"/>
      <c r="F29" s="64"/>
      <c r="G29" s="64"/>
      <c r="H29" s="18"/>
      <c r="I29" s="19"/>
      <c r="J29" s="48"/>
    </row>
    <row r="30" spans="1:25" x14ac:dyDescent="0.25">
      <c r="A30" s="23"/>
      <c r="B30" s="126"/>
      <c r="C30" s="124" t="s">
        <v>71</v>
      </c>
      <c r="D30" s="88"/>
      <c r="E30" s="88"/>
      <c r="F30" s="88"/>
      <c r="G30" s="88"/>
      <c r="H30" s="18"/>
      <c r="I30" s="19"/>
      <c r="J30" s="48"/>
    </row>
    <row r="31" spans="1:25" x14ac:dyDescent="0.25">
      <c r="A31" s="23"/>
      <c r="B31" s="124"/>
      <c r="C31" s="125" t="s">
        <v>72</v>
      </c>
      <c r="D31" s="89"/>
      <c r="E31" s="89"/>
      <c r="F31" s="89"/>
      <c r="G31" s="89"/>
      <c r="H31" s="18"/>
      <c r="I31" s="19"/>
      <c r="J31" s="48"/>
    </row>
    <row r="32" spans="1:25" x14ac:dyDescent="0.25">
      <c r="A32" s="23"/>
      <c r="B32" s="124"/>
      <c r="C32" s="125" t="s">
        <v>73</v>
      </c>
      <c r="D32" s="89"/>
      <c r="E32" s="89"/>
      <c r="F32" s="89"/>
      <c r="G32" s="89"/>
      <c r="H32" s="18"/>
      <c r="I32" s="19"/>
      <c r="J32" s="48"/>
    </row>
    <row r="33" spans="1:10" x14ac:dyDescent="0.25">
      <c r="A33" s="23"/>
      <c r="B33" s="124"/>
      <c r="C33" s="125"/>
      <c r="D33" s="89"/>
      <c r="E33" s="89"/>
      <c r="F33" s="89"/>
      <c r="G33" s="89"/>
      <c r="H33" s="18"/>
      <c r="I33" s="19"/>
      <c r="J33" s="48"/>
    </row>
    <row r="34" spans="1:10" x14ac:dyDescent="0.25">
      <c r="A34" s="38"/>
      <c r="B34" s="124" t="s">
        <v>74</v>
      </c>
      <c r="C34" s="125"/>
      <c r="D34" s="89"/>
      <c r="E34" s="89"/>
      <c r="F34" s="89"/>
      <c r="G34" s="89"/>
      <c r="H34" s="18"/>
      <c r="I34" s="19"/>
      <c r="J34" s="48"/>
    </row>
    <row r="35" spans="1:10" x14ac:dyDescent="0.25">
      <c r="A35" s="38"/>
      <c r="B35" s="124"/>
      <c r="C35" s="125"/>
      <c r="D35" s="89"/>
      <c r="E35" s="89"/>
      <c r="F35" s="89"/>
      <c r="G35" s="89"/>
      <c r="H35" s="18"/>
      <c r="I35" s="19"/>
      <c r="J35" s="48"/>
    </row>
    <row r="36" spans="1:10" s="35" customFormat="1" x14ac:dyDescent="0.25">
      <c r="A36" s="38"/>
      <c r="B36" s="124"/>
      <c r="C36" s="125" t="s">
        <v>504</v>
      </c>
      <c r="D36" s="89"/>
      <c r="E36" s="89"/>
      <c r="F36" s="89"/>
      <c r="G36" s="89"/>
      <c r="H36" s="18"/>
      <c r="I36" s="19"/>
      <c r="J36" s="52"/>
    </row>
    <row r="37" spans="1:10" x14ac:dyDescent="0.25">
      <c r="A37" s="38"/>
      <c r="B37" s="64"/>
      <c r="C37" s="64" t="s">
        <v>505</v>
      </c>
      <c r="D37" s="64"/>
      <c r="E37" s="64"/>
      <c r="F37" s="64"/>
      <c r="G37" s="64"/>
      <c r="H37" s="18"/>
      <c r="I37" s="19"/>
      <c r="J37" s="48"/>
    </row>
    <row r="38" spans="1:10" x14ac:dyDescent="0.25">
      <c r="A38" s="38"/>
      <c r="B38" s="126"/>
      <c r="C38" s="124" t="s">
        <v>506</v>
      </c>
      <c r="D38" s="88"/>
      <c r="E38" s="88"/>
      <c r="F38" s="88"/>
      <c r="G38" s="88"/>
      <c r="H38" s="18"/>
      <c r="I38" s="19"/>
      <c r="J38" s="48"/>
    </row>
    <row r="39" spans="1:10" x14ac:dyDescent="0.25">
      <c r="A39" s="38"/>
      <c r="B39" s="124"/>
      <c r="C39" s="125" t="s">
        <v>507</v>
      </c>
      <c r="D39" s="89"/>
      <c r="E39" s="89"/>
      <c r="F39" s="89"/>
      <c r="G39" s="89"/>
      <c r="H39" s="18"/>
      <c r="I39" s="19"/>
      <c r="J39" s="48"/>
    </row>
    <row r="40" spans="1:10" x14ac:dyDescent="0.25">
      <c r="A40" s="38"/>
      <c r="B40" s="124"/>
      <c r="C40" s="125" t="s">
        <v>513</v>
      </c>
      <c r="D40" s="89"/>
      <c r="E40" s="89"/>
      <c r="F40" s="89"/>
      <c r="G40" s="89"/>
      <c r="H40" s="18"/>
      <c r="I40" s="19"/>
      <c r="J40" s="48"/>
    </row>
    <row r="41" spans="1:10" x14ac:dyDescent="0.25">
      <c r="A41" s="38"/>
      <c r="B41" s="124"/>
      <c r="C41" s="125" t="s">
        <v>508</v>
      </c>
      <c r="D41" s="89"/>
      <c r="E41" s="89"/>
      <c r="F41" s="89"/>
      <c r="G41" s="89"/>
      <c r="H41" s="18"/>
      <c r="I41" s="19"/>
      <c r="J41" s="48"/>
    </row>
    <row r="42" spans="1:10" x14ac:dyDescent="0.25">
      <c r="A42" s="38"/>
      <c r="B42" s="124"/>
      <c r="C42" s="125" t="s">
        <v>509</v>
      </c>
      <c r="D42" s="89"/>
      <c r="E42" s="89"/>
      <c r="F42" s="89"/>
      <c r="G42" s="89"/>
      <c r="H42" s="18"/>
      <c r="I42" s="19"/>
      <c r="J42" s="48"/>
    </row>
    <row r="43" spans="1:10" x14ac:dyDescent="0.25">
      <c r="A43" s="38"/>
      <c r="B43" s="124"/>
      <c r="C43" s="125" t="s">
        <v>510</v>
      </c>
      <c r="D43" s="89"/>
      <c r="E43" s="89"/>
      <c r="F43" s="89"/>
      <c r="G43" s="89"/>
      <c r="H43" s="18"/>
      <c r="I43" s="19"/>
      <c r="J43" s="48"/>
    </row>
    <row r="44" spans="1:10" ht="15.75" thickBot="1" x14ac:dyDescent="0.3">
      <c r="A44" s="39"/>
      <c r="B44" s="49"/>
      <c r="C44" s="49"/>
      <c r="D44" s="49"/>
      <c r="E44" s="49"/>
      <c r="F44" s="49"/>
      <c r="G44" s="49"/>
      <c r="H44" s="49"/>
      <c r="I44" s="50"/>
      <c r="J44" s="48"/>
    </row>
    <row r="45" spans="1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1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8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8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8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8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8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8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  <c r="J99" s="48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2:10" x14ac:dyDescent="0.25">
      <c r="B103" s="48"/>
      <c r="C103" s="48"/>
      <c r="D103" s="48"/>
      <c r="E103" s="48"/>
      <c r="F103" s="48"/>
      <c r="G103" s="48"/>
      <c r="H103" s="48"/>
      <c r="I103" s="48"/>
      <c r="J103" s="48"/>
    </row>
  </sheetData>
  <sortState ref="K46:Q179">
    <sortCondition ref="K46:K179"/>
  </sortState>
  <mergeCells count="1">
    <mergeCell ref="H1:I1"/>
  </mergeCells>
  <conditionalFormatting sqref="B1">
    <cfRule type="cellIs" dxfId="48" priority="1" operator="equal">
      <formula>"Incomplete"</formula>
    </cfRule>
    <cfRule type="cellIs" dxfId="47" priority="2" operator="equal">
      <formula>"Flag for Review"</formula>
    </cfRule>
    <cfRule type="cellIs" dxfId="4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A103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4" width="10.28515625" style="22" customWidth="1"/>
    <col min="5" max="6" width="11.7109375" style="22" customWidth="1"/>
    <col min="7" max="9" width="10.28515625" style="22" customWidth="1"/>
    <col min="10" max="10" width="10.7109375" style="22" customWidth="1"/>
    <col min="11" max="16384" width="9.140625" style="22"/>
  </cols>
  <sheetData>
    <row r="1" spans="1:27" x14ac:dyDescent="0.25">
      <c r="A1" s="7">
        <v>12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362" t="s">
        <v>406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7" x14ac:dyDescent="0.25">
      <c r="A2" s="23"/>
      <c r="B2" s="20"/>
      <c r="C2" s="20"/>
      <c r="D2" s="20"/>
      <c r="E2" s="20"/>
      <c r="F2" s="20"/>
      <c r="G2" s="20"/>
      <c r="H2" s="20"/>
      <c r="I2" s="24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7" x14ac:dyDescent="0.25">
      <c r="A3" s="8" t="s">
        <v>13</v>
      </c>
      <c r="B3" s="18" t="s">
        <v>555</v>
      </c>
      <c r="C3" s="18"/>
      <c r="D3" s="18"/>
      <c r="E3" s="18"/>
      <c r="F3" s="18"/>
      <c r="G3" s="18"/>
      <c r="H3" s="18"/>
      <c r="I3" s="19"/>
      <c r="J3" s="48"/>
      <c r="K3" s="101" t="s">
        <v>520</v>
      </c>
      <c r="L3" s="259" t="s">
        <v>205</v>
      </c>
      <c r="M3" s="405">
        <f>V23</f>
        <v>640</v>
      </c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5.75" thickBot="1" x14ac:dyDescent="0.3">
      <c r="A4" s="9">
        <f>INDEX('Point Grid'!B:B,MATCH($A$1,'Point Grid'!A:A,0))</f>
        <v>2.5</v>
      </c>
      <c r="B4" s="18"/>
      <c r="C4" s="18"/>
      <c r="D4" s="18"/>
      <c r="E4" s="18"/>
      <c r="F4" s="18"/>
      <c r="G4" s="18"/>
      <c r="H4" s="18"/>
      <c r="I4" s="19"/>
      <c r="J4" s="48"/>
      <c r="K4" s="243"/>
      <c r="L4" s="243"/>
      <c r="M4" s="243"/>
      <c r="N4" s="243"/>
      <c r="O4" s="243"/>
      <c r="P4" s="101"/>
      <c r="Q4" s="243"/>
      <c r="R4" s="463" t="s">
        <v>521</v>
      </c>
      <c r="S4" s="463"/>
      <c r="T4" s="463"/>
      <c r="U4" s="243"/>
      <c r="V4" s="243"/>
      <c r="W4" s="101"/>
      <c r="X4" s="101"/>
      <c r="Y4" s="101"/>
      <c r="Z4" s="101"/>
      <c r="AA4" s="101"/>
    </row>
    <row r="5" spans="1:27" ht="15.75" thickBot="1" x14ac:dyDescent="0.3">
      <c r="A5" s="5"/>
      <c r="B5" s="139"/>
      <c r="C5" s="139"/>
      <c r="D5" s="139"/>
      <c r="E5" s="139"/>
      <c r="F5" s="139"/>
      <c r="G5" s="139"/>
      <c r="H5" s="139"/>
      <c r="I5" s="19"/>
      <c r="J5" s="48"/>
      <c r="K5" s="465" t="s">
        <v>523</v>
      </c>
      <c r="L5" s="464" t="s">
        <v>524</v>
      </c>
      <c r="M5" s="272"/>
      <c r="N5" s="272"/>
      <c r="O5" s="272"/>
      <c r="P5" s="466" t="s">
        <v>525</v>
      </c>
      <c r="Q5" s="272"/>
      <c r="R5" s="467" t="s">
        <v>49</v>
      </c>
      <c r="S5" s="468"/>
      <c r="T5" s="467" t="s">
        <v>526</v>
      </c>
      <c r="U5" s="272"/>
      <c r="V5" s="243"/>
      <c r="W5" s="101"/>
      <c r="X5" s="101"/>
      <c r="Y5" s="101"/>
      <c r="Z5" s="101"/>
      <c r="AA5" s="101"/>
    </row>
    <row r="6" spans="1:27" x14ac:dyDescent="0.25">
      <c r="A6" s="28"/>
      <c r="B6" s="202"/>
      <c r="C6" s="202"/>
      <c r="D6" s="202"/>
      <c r="E6" s="202"/>
      <c r="F6" s="202"/>
      <c r="G6" s="202"/>
      <c r="H6" s="202"/>
      <c r="I6" s="19"/>
      <c r="J6" s="101"/>
      <c r="K6" s="469" t="s">
        <v>206</v>
      </c>
      <c r="L6" s="246" t="s">
        <v>527</v>
      </c>
      <c r="M6" s="246"/>
      <c r="N6" s="246"/>
      <c r="O6" s="246"/>
      <c r="P6" s="470">
        <f>H8</f>
        <v>670</v>
      </c>
      <c r="Q6" s="246"/>
      <c r="R6" s="246"/>
      <c r="S6"/>
      <c r="T6" s="246">
        <f>P6</f>
        <v>670</v>
      </c>
      <c r="U6" s="246"/>
      <c r="V6" s="243"/>
      <c r="Z6" s="101"/>
      <c r="AA6" s="101"/>
    </row>
    <row r="7" spans="1:27" x14ac:dyDescent="0.25">
      <c r="A7" s="9"/>
      <c r="B7" s="491"/>
      <c r="C7" s="488" t="s">
        <v>522</v>
      </c>
      <c r="D7" s="116"/>
      <c r="E7" s="116"/>
      <c r="F7" s="117"/>
      <c r="G7" s="489" t="s">
        <v>105</v>
      </c>
      <c r="H7" s="490" t="s">
        <v>106</v>
      </c>
      <c r="I7" s="19"/>
      <c r="J7" s="243"/>
      <c r="K7" s="471" t="s">
        <v>529</v>
      </c>
      <c r="L7" s="246" t="str">
        <f t="shared" ref="L7:L22" si="0">C9</f>
        <v>NWP</v>
      </c>
      <c r="M7" s="246"/>
      <c r="N7" s="246"/>
      <c r="O7" s="246"/>
      <c r="P7" s="470"/>
      <c r="Q7" s="246"/>
      <c r="R7" s="246"/>
      <c r="S7" s="246"/>
      <c r="T7" s="246"/>
      <c r="U7" s="246"/>
      <c r="V7" s="243"/>
      <c r="Z7" s="243"/>
      <c r="AA7" s="101"/>
    </row>
    <row r="8" spans="1:27" x14ac:dyDescent="0.25">
      <c r="A8" s="38"/>
      <c r="B8" s="119" t="s">
        <v>27</v>
      </c>
      <c r="C8" s="120" t="s">
        <v>519</v>
      </c>
      <c r="D8" s="120"/>
      <c r="E8" s="120"/>
      <c r="F8" s="416"/>
      <c r="G8" s="120"/>
      <c r="H8" s="416">
        <v>670</v>
      </c>
      <c r="I8" s="19"/>
      <c r="J8" s="246"/>
      <c r="K8" s="472" t="s">
        <v>206</v>
      </c>
      <c r="L8" s="272" t="str">
        <f t="shared" si="0"/>
        <v>NEP</v>
      </c>
      <c r="M8" s="272"/>
      <c r="N8" s="272"/>
      <c r="O8" s="272"/>
      <c r="P8" s="473">
        <f>G10</f>
        <v>570</v>
      </c>
      <c r="Q8" s="272"/>
      <c r="R8" s="474">
        <f t="shared" ref="R8:R13" si="1">P8</f>
        <v>570</v>
      </c>
      <c r="S8" s="272"/>
      <c r="T8" s="272"/>
      <c r="U8" s="272"/>
      <c r="V8" s="243"/>
      <c r="Z8" s="243"/>
      <c r="AA8" s="101"/>
    </row>
    <row r="9" spans="1:27" x14ac:dyDescent="0.25">
      <c r="A9" s="38"/>
      <c r="B9" s="119" t="s">
        <v>28</v>
      </c>
      <c r="C9" s="120" t="s">
        <v>528</v>
      </c>
      <c r="D9" s="120"/>
      <c r="E9" s="120"/>
      <c r="F9" s="416"/>
      <c r="G9" s="120">
        <v>640</v>
      </c>
      <c r="H9" s="416">
        <v>490</v>
      </c>
      <c r="I9" s="19"/>
      <c r="J9" s="101"/>
      <c r="K9" s="475" t="s">
        <v>216</v>
      </c>
      <c r="L9" s="246" t="str">
        <f t="shared" si="0"/>
        <v>incurred losses</v>
      </c>
      <c r="M9" s="246"/>
      <c r="N9" s="246"/>
      <c r="O9" s="246"/>
      <c r="P9" s="470">
        <f>-G11</f>
        <v>-370</v>
      </c>
      <c r="Q9" s="246"/>
      <c r="R9" s="288">
        <f t="shared" si="1"/>
        <v>-370</v>
      </c>
      <c r="S9" s="246"/>
      <c r="T9" s="246"/>
      <c r="U9" s="246"/>
      <c r="V9" s="243"/>
      <c r="Z9" s="243"/>
      <c r="AA9" s="101"/>
    </row>
    <row r="10" spans="1:27" x14ac:dyDescent="0.25">
      <c r="A10" s="38"/>
      <c r="B10" s="492" t="s">
        <v>43</v>
      </c>
      <c r="C10" s="418" t="s">
        <v>530</v>
      </c>
      <c r="D10" s="418"/>
      <c r="E10" s="418"/>
      <c r="F10" s="419"/>
      <c r="G10" s="418">
        <v>570</v>
      </c>
      <c r="H10" s="419">
        <v>400</v>
      </c>
      <c r="I10" s="19"/>
      <c r="J10" s="101"/>
      <c r="K10" s="475" t="s">
        <v>216</v>
      </c>
      <c r="L10" s="246" t="str">
        <f t="shared" si="0"/>
        <v>LAE</v>
      </c>
      <c r="M10" s="246"/>
      <c r="N10" s="246"/>
      <c r="O10" s="246"/>
      <c r="P10" s="470">
        <f>-G12</f>
        <v>-100</v>
      </c>
      <c r="Q10" s="246"/>
      <c r="R10" s="288">
        <f t="shared" si="1"/>
        <v>-100</v>
      </c>
      <c r="S10" s="246"/>
      <c r="T10" s="246"/>
      <c r="U10" s="246"/>
      <c r="V10" s="243"/>
      <c r="Z10" s="243"/>
      <c r="AA10" s="101"/>
    </row>
    <row r="11" spans="1:27" x14ac:dyDescent="0.25">
      <c r="A11" s="38"/>
      <c r="B11" s="119" t="s">
        <v>30</v>
      </c>
      <c r="C11" s="120" t="s">
        <v>531</v>
      </c>
      <c r="D11" s="120"/>
      <c r="E11" s="120"/>
      <c r="F11" s="416"/>
      <c r="G11" s="120">
        <v>370</v>
      </c>
      <c r="H11" s="416">
        <v>230</v>
      </c>
      <c r="I11" s="19"/>
      <c r="J11" s="101"/>
      <c r="K11" s="201" t="s">
        <v>216</v>
      </c>
      <c r="L11" s="272" t="str">
        <f t="shared" si="0"/>
        <v>other U/W expenses</v>
      </c>
      <c r="M11" s="272"/>
      <c r="N11" s="272"/>
      <c r="O11" s="272"/>
      <c r="P11" s="473">
        <f>-G13</f>
        <v>-120</v>
      </c>
      <c r="Q11" s="272"/>
      <c r="R11" s="474">
        <f t="shared" si="1"/>
        <v>-120</v>
      </c>
      <c r="S11" s="272"/>
      <c r="T11" s="272"/>
      <c r="U11" s="272"/>
      <c r="V11" s="243"/>
      <c r="Z11" s="243"/>
      <c r="AA11" s="101"/>
    </row>
    <row r="12" spans="1:27" x14ac:dyDescent="0.25">
      <c r="A12" s="38"/>
      <c r="B12" s="119" t="s">
        <v>31</v>
      </c>
      <c r="C12" s="120" t="s">
        <v>75</v>
      </c>
      <c r="D12" s="120"/>
      <c r="E12" s="120"/>
      <c r="F12" s="416"/>
      <c r="G12" s="120">
        <v>100</v>
      </c>
      <c r="H12" s="416">
        <v>50</v>
      </c>
      <c r="I12" s="19"/>
      <c r="J12" s="101"/>
      <c r="K12" s="476" t="s">
        <v>206</v>
      </c>
      <c r="L12" s="246" t="str">
        <f t="shared" si="0"/>
        <v>net investment income earned</v>
      </c>
      <c r="M12" s="246"/>
      <c r="N12" s="246"/>
      <c r="O12" s="246"/>
      <c r="P12" s="470">
        <f>G14</f>
        <v>60</v>
      </c>
      <c r="Q12" s="246"/>
      <c r="R12" s="288">
        <f t="shared" si="1"/>
        <v>60</v>
      </c>
      <c r="S12" s="246"/>
      <c r="T12" s="246"/>
      <c r="U12" s="246"/>
      <c r="V12" s="243"/>
      <c r="Z12" s="243"/>
      <c r="AA12" s="101"/>
    </row>
    <row r="13" spans="1:27" x14ac:dyDescent="0.25">
      <c r="A13" s="38"/>
      <c r="B13" s="492" t="s">
        <v>32</v>
      </c>
      <c r="C13" s="418" t="s">
        <v>532</v>
      </c>
      <c r="D13" s="418"/>
      <c r="E13" s="418"/>
      <c r="F13" s="419"/>
      <c r="G13" s="418">
        <v>120</v>
      </c>
      <c r="H13" s="419">
        <v>110</v>
      </c>
      <c r="I13" s="19"/>
      <c r="J13" s="101"/>
      <c r="K13" s="476" t="s">
        <v>206</v>
      </c>
      <c r="L13" s="246" t="str">
        <f t="shared" si="0"/>
        <v>net realized capital gains less tax</v>
      </c>
      <c r="M13" s="246"/>
      <c r="N13" s="246"/>
      <c r="O13" s="246"/>
      <c r="P13" s="477">
        <f>G15</f>
        <v>10</v>
      </c>
      <c r="Q13" s="246"/>
      <c r="R13" s="260">
        <f t="shared" si="1"/>
        <v>10</v>
      </c>
      <c r="S13" s="246"/>
      <c r="T13" s="246"/>
      <c r="U13" s="246"/>
      <c r="V13" s="243"/>
      <c r="Z13" s="243"/>
      <c r="AA13" s="101"/>
    </row>
    <row r="14" spans="1:27" x14ac:dyDescent="0.25">
      <c r="A14" s="38"/>
      <c r="B14" s="119" t="s">
        <v>33</v>
      </c>
      <c r="C14" s="120" t="s">
        <v>533</v>
      </c>
      <c r="D14" s="120"/>
      <c r="E14" s="120"/>
      <c r="F14" s="416"/>
      <c r="G14" s="120">
        <v>60</v>
      </c>
      <c r="H14" s="416">
        <v>50</v>
      </c>
      <c r="I14" s="19"/>
      <c r="J14" s="101"/>
      <c r="K14" s="478" t="s">
        <v>538</v>
      </c>
      <c r="L14" s="345" t="str">
        <f t="shared" si="0"/>
        <v>net unrealized capital gains less tax</v>
      </c>
      <c r="M14" s="345"/>
      <c r="N14" s="345"/>
      <c r="O14" s="345"/>
      <c r="P14" s="479">
        <f>G16-H16</f>
        <v>-20</v>
      </c>
      <c r="Q14" s="345"/>
      <c r="R14" s="345"/>
      <c r="S14" s="345"/>
      <c r="T14" s="345">
        <f>P14</f>
        <v>-20</v>
      </c>
      <c r="U14" s="345"/>
      <c r="V14" s="243"/>
      <c r="Z14" s="243"/>
      <c r="AA14" s="101"/>
    </row>
    <row r="15" spans="1:27" x14ac:dyDescent="0.25">
      <c r="A15" s="38"/>
      <c r="B15" s="119" t="s">
        <v>534</v>
      </c>
      <c r="C15" s="120" t="s">
        <v>535</v>
      </c>
      <c r="D15" s="120"/>
      <c r="E15" s="120"/>
      <c r="F15" s="416"/>
      <c r="G15" s="120">
        <v>10</v>
      </c>
      <c r="H15" s="416">
        <v>10</v>
      </c>
      <c r="I15" s="19"/>
      <c r="J15" s="101"/>
      <c r="K15" s="472" t="s">
        <v>206</v>
      </c>
      <c r="L15" s="272" t="str">
        <f t="shared" si="0"/>
        <v>other income</v>
      </c>
      <c r="M15" s="272"/>
      <c r="N15" s="272"/>
      <c r="O15" s="272"/>
      <c r="P15" s="473">
        <f>G17</f>
        <v>10</v>
      </c>
      <c r="Q15" s="272"/>
      <c r="R15" s="474">
        <f>P15</f>
        <v>10</v>
      </c>
      <c r="S15" s="272"/>
      <c r="T15" s="272"/>
      <c r="U15" s="272"/>
      <c r="V15" s="243"/>
      <c r="Z15" s="243"/>
      <c r="AA15" s="101"/>
    </row>
    <row r="16" spans="1:27" x14ac:dyDescent="0.25">
      <c r="A16" s="38"/>
      <c r="B16" s="119" t="s">
        <v>536</v>
      </c>
      <c r="C16" s="120" t="s">
        <v>537</v>
      </c>
      <c r="D16" s="120"/>
      <c r="E16" s="120"/>
      <c r="F16" s="416"/>
      <c r="G16" s="120">
        <v>70</v>
      </c>
      <c r="H16" s="416">
        <v>90</v>
      </c>
      <c r="I16" s="19"/>
      <c r="J16" s="101"/>
      <c r="K16" s="475" t="s">
        <v>216</v>
      </c>
      <c r="L16" s="246" t="str">
        <f t="shared" si="0"/>
        <v>dividends to policyholders</v>
      </c>
      <c r="M16" s="246"/>
      <c r="N16" s="246"/>
      <c r="O16" s="246"/>
      <c r="P16" s="470">
        <f>-G18</f>
        <v>-10</v>
      </c>
      <c r="Q16" s="246"/>
      <c r="R16" s="288">
        <f>P16</f>
        <v>-10</v>
      </c>
      <c r="S16" s="246"/>
      <c r="T16" s="246"/>
      <c r="U16" s="246"/>
      <c r="V16" s="243"/>
      <c r="Z16" s="243"/>
      <c r="AA16" s="101"/>
    </row>
    <row r="17" spans="1:27" x14ac:dyDescent="0.25">
      <c r="A17" s="38"/>
      <c r="B17" s="492" t="s">
        <v>539</v>
      </c>
      <c r="C17" s="418" t="s">
        <v>540</v>
      </c>
      <c r="D17" s="418"/>
      <c r="E17" s="418"/>
      <c r="F17" s="419"/>
      <c r="G17" s="418">
        <v>10</v>
      </c>
      <c r="H17" s="419">
        <v>10</v>
      </c>
      <c r="I17" s="19"/>
      <c r="J17" s="101"/>
      <c r="K17" s="475" t="s">
        <v>216</v>
      </c>
      <c r="L17" s="246" t="str">
        <f t="shared" si="0"/>
        <v>dividends to stockholders</v>
      </c>
      <c r="M17" s="246"/>
      <c r="N17" s="246"/>
      <c r="O17" s="246"/>
      <c r="P17" s="470">
        <f>-G19</f>
        <v>-20</v>
      </c>
      <c r="Q17" s="246"/>
      <c r="R17" s="246"/>
      <c r="S17" s="246"/>
      <c r="T17" s="246">
        <f>P17</f>
        <v>-20</v>
      </c>
      <c r="U17" s="246"/>
      <c r="V17" s="243"/>
      <c r="Z17" s="243"/>
      <c r="AA17" s="101"/>
    </row>
    <row r="18" spans="1:27" x14ac:dyDescent="0.25">
      <c r="A18" s="38"/>
      <c r="B18" s="119" t="s">
        <v>541</v>
      </c>
      <c r="C18" s="120" t="s">
        <v>542</v>
      </c>
      <c r="D18" s="120"/>
      <c r="E18" s="120"/>
      <c r="F18" s="416"/>
      <c r="G18" s="120">
        <v>10</v>
      </c>
      <c r="H18" s="416">
        <v>10</v>
      </c>
      <c r="I18" s="19"/>
      <c r="J18" s="101"/>
      <c r="K18" s="475" t="s">
        <v>216</v>
      </c>
      <c r="L18" s="246" t="str">
        <f t="shared" si="0"/>
        <v>federal &amp; foreign taxes</v>
      </c>
      <c r="M18" s="246"/>
      <c r="N18" s="246"/>
      <c r="O18" s="246"/>
      <c r="P18" s="470">
        <f>-G20</f>
        <v>-10</v>
      </c>
      <c r="Q18" s="246"/>
      <c r="R18" s="288">
        <f>P18</f>
        <v>-10</v>
      </c>
      <c r="S18" s="246"/>
      <c r="T18" s="246"/>
      <c r="U18" s="246"/>
      <c r="V18" s="243"/>
      <c r="Z18" s="243"/>
      <c r="AA18" s="101"/>
    </row>
    <row r="19" spans="1:27" x14ac:dyDescent="0.25">
      <c r="A19" s="38"/>
      <c r="B19" s="119" t="s">
        <v>511</v>
      </c>
      <c r="C19" s="120" t="s">
        <v>543</v>
      </c>
      <c r="D19" s="120"/>
      <c r="E19" s="120"/>
      <c r="F19" s="416"/>
      <c r="G19" s="120">
        <v>20</v>
      </c>
      <c r="H19" s="416">
        <v>20</v>
      </c>
      <c r="I19" s="19"/>
      <c r="J19" s="101"/>
      <c r="K19" s="478" t="s">
        <v>538</v>
      </c>
      <c r="L19" s="345" t="str">
        <f t="shared" si="0"/>
        <v>net deferred income tax</v>
      </c>
      <c r="M19" s="345"/>
      <c r="N19" s="345"/>
      <c r="O19" s="345"/>
      <c r="P19" s="479">
        <f>G21-H21</f>
        <v>10</v>
      </c>
      <c r="Q19" s="345"/>
      <c r="R19" s="345"/>
      <c r="S19" s="345"/>
      <c r="T19" s="345">
        <f>P19</f>
        <v>10</v>
      </c>
      <c r="U19" s="345"/>
      <c r="V19" s="243"/>
      <c r="Z19" s="243"/>
      <c r="AA19" s="101"/>
    </row>
    <row r="20" spans="1:27" x14ac:dyDescent="0.25">
      <c r="A20" s="38"/>
      <c r="B20" s="119" t="s">
        <v>544</v>
      </c>
      <c r="C20" s="120" t="s">
        <v>545</v>
      </c>
      <c r="D20" s="120"/>
      <c r="E20" s="120"/>
      <c r="F20" s="416"/>
      <c r="G20" s="120">
        <v>10</v>
      </c>
      <c r="H20" s="416">
        <v>0</v>
      </c>
      <c r="I20" s="19"/>
      <c r="J20" s="101"/>
      <c r="K20" s="480" t="s">
        <v>549</v>
      </c>
      <c r="L20" s="481" t="str">
        <f t="shared" si="0"/>
        <v>provision for reinsurance</v>
      </c>
      <c r="M20" s="481"/>
      <c r="N20" s="481"/>
      <c r="O20" s="481"/>
      <c r="P20" s="482">
        <f>G22-H22</f>
        <v>0</v>
      </c>
      <c r="Q20" s="481"/>
      <c r="R20" s="481"/>
      <c r="S20" s="481"/>
      <c r="T20" s="483">
        <f>-P20</f>
        <v>0</v>
      </c>
      <c r="U20" s="481"/>
      <c r="V20" s="243"/>
      <c r="Z20" s="243"/>
      <c r="AA20" s="101"/>
    </row>
    <row r="21" spans="1:27" x14ac:dyDescent="0.25">
      <c r="A21" s="38"/>
      <c r="B21" s="119" t="s">
        <v>546</v>
      </c>
      <c r="C21" s="120" t="s">
        <v>547</v>
      </c>
      <c r="D21" s="120"/>
      <c r="E21" s="120"/>
      <c r="F21" s="416"/>
      <c r="G21" s="120">
        <v>30</v>
      </c>
      <c r="H21" s="416">
        <v>20</v>
      </c>
      <c r="I21" s="19"/>
      <c r="J21" s="101"/>
      <c r="K21" s="471" t="s">
        <v>529</v>
      </c>
      <c r="L21" s="246" t="str">
        <f t="shared" si="0"/>
        <v>total assets</v>
      </c>
      <c r="M21" s="246"/>
      <c r="N21" s="246"/>
      <c r="O21" s="246"/>
      <c r="P21" s="470"/>
      <c r="Q21" s="246"/>
      <c r="R21" s="246"/>
      <c r="S21" s="246"/>
      <c r="T21" s="246"/>
      <c r="U21" s="246"/>
      <c r="V21" s="243"/>
      <c r="Z21" s="243"/>
      <c r="AA21" s="101"/>
    </row>
    <row r="22" spans="1:27" x14ac:dyDescent="0.25">
      <c r="A22" s="38"/>
      <c r="B22" s="492" t="s">
        <v>512</v>
      </c>
      <c r="C22" s="418" t="s">
        <v>548</v>
      </c>
      <c r="D22" s="418"/>
      <c r="E22" s="418"/>
      <c r="F22" s="419"/>
      <c r="G22" s="418">
        <v>10</v>
      </c>
      <c r="H22" s="419">
        <v>10</v>
      </c>
      <c r="I22" s="19"/>
      <c r="J22" s="101"/>
      <c r="K22" s="480" t="s">
        <v>549</v>
      </c>
      <c r="L22" s="481" t="str">
        <f t="shared" si="0"/>
        <v>non-admitted assets</v>
      </c>
      <c r="M22" s="481"/>
      <c r="N22" s="481"/>
      <c r="O22" s="481"/>
      <c r="P22" s="479">
        <f>G24-H24</f>
        <v>40</v>
      </c>
      <c r="Q22" s="481"/>
      <c r="R22" s="481"/>
      <c r="S22" s="481"/>
      <c r="T22" s="483">
        <f>-P22</f>
        <v>-40</v>
      </c>
      <c r="U22" s="481"/>
      <c r="V22" s="243"/>
      <c r="Z22" s="243"/>
      <c r="AA22" s="101"/>
    </row>
    <row r="23" spans="1:27" x14ac:dyDescent="0.25">
      <c r="A23" s="38"/>
      <c r="B23" s="119" t="s">
        <v>82</v>
      </c>
      <c r="C23" s="120" t="s">
        <v>550</v>
      </c>
      <c r="D23" s="120"/>
      <c r="E23" s="120"/>
      <c r="F23" s="416"/>
      <c r="G23" s="120">
        <v>930</v>
      </c>
      <c r="H23" s="416">
        <v>830</v>
      </c>
      <c r="I23" s="19"/>
      <c r="J23" s="101"/>
      <c r="K23" s="246"/>
      <c r="L23" s="246"/>
      <c r="M23" s="246"/>
      <c r="N23" s="246"/>
      <c r="O23" s="246"/>
      <c r="P23" s="485">
        <f>SUM(P6:P22)</f>
        <v>720</v>
      </c>
      <c r="Q23" s="246"/>
      <c r="R23" s="267">
        <f>SUM(R6:R22)</f>
        <v>40</v>
      </c>
      <c r="S23" s="486" t="s">
        <v>206</v>
      </c>
      <c r="T23" s="267">
        <f>SUM(T6:T22)</f>
        <v>600</v>
      </c>
      <c r="U23" s="486" t="s">
        <v>205</v>
      </c>
      <c r="V23" s="487">
        <f>R23+T23</f>
        <v>640</v>
      </c>
      <c r="Z23" s="243"/>
      <c r="AA23" s="101"/>
    </row>
    <row r="24" spans="1:27" x14ac:dyDescent="0.25">
      <c r="A24" s="38"/>
      <c r="B24" s="492" t="s">
        <v>551</v>
      </c>
      <c r="C24" s="418" t="s">
        <v>552</v>
      </c>
      <c r="D24" s="418"/>
      <c r="E24" s="418"/>
      <c r="F24" s="419"/>
      <c r="G24" s="418">
        <v>120</v>
      </c>
      <c r="H24" s="419">
        <v>80</v>
      </c>
      <c r="I24" s="19"/>
      <c r="J24" s="101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Z24" s="243"/>
      <c r="AA24" s="101"/>
    </row>
    <row r="25" spans="1:27" x14ac:dyDescent="0.25">
      <c r="A25" s="28"/>
      <c r="B25" s="132"/>
      <c r="C25" s="132"/>
      <c r="D25" s="132"/>
      <c r="E25" s="132"/>
      <c r="F25" s="132"/>
      <c r="G25" s="132"/>
      <c r="H25" s="18"/>
      <c r="I25" s="19"/>
      <c r="J25" s="101"/>
      <c r="K25" s="246" t="s">
        <v>256</v>
      </c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Z25" s="243"/>
      <c r="AA25" s="101"/>
    </row>
    <row r="26" spans="1:27" ht="15.75" thickBot="1" x14ac:dyDescent="0.3">
      <c r="A26" s="146"/>
      <c r="B26" s="147"/>
      <c r="C26" s="148"/>
      <c r="D26" s="148"/>
      <c r="E26" s="148"/>
      <c r="F26" s="148"/>
      <c r="G26" s="148"/>
      <c r="H26" s="148"/>
      <c r="I26" s="50"/>
      <c r="J26" s="484"/>
      <c r="K26" s="246"/>
      <c r="L26" s="246" t="s">
        <v>49</v>
      </c>
      <c r="M26" s="246"/>
      <c r="N26" s="246"/>
      <c r="O26" s="246"/>
      <c r="P26" s="246"/>
      <c r="Q26" s="246"/>
      <c r="R26" s="246">
        <f>R23</f>
        <v>40</v>
      </c>
      <c r="S26" s="246"/>
      <c r="T26" s="246"/>
      <c r="U26" s="246"/>
      <c r="V26" s="246"/>
      <c r="Z26" s="246"/>
      <c r="AA26" s="101"/>
    </row>
    <row r="27" spans="1:27" x14ac:dyDescent="0.25">
      <c r="B27" s="48"/>
      <c r="C27" s="48"/>
      <c r="D27" s="48"/>
      <c r="E27" s="48"/>
      <c r="F27" s="48"/>
      <c r="G27" s="48"/>
      <c r="H27" s="48"/>
      <c r="I27" s="48"/>
      <c r="J27" s="484"/>
      <c r="K27" s="246"/>
      <c r="L27" s="246" t="s">
        <v>51</v>
      </c>
      <c r="M27" s="246"/>
      <c r="N27" s="246"/>
      <c r="O27" s="246"/>
      <c r="P27" s="246"/>
      <c r="Q27" s="246"/>
      <c r="R27" s="246">
        <f>SUM(T7:T22)</f>
        <v>-70</v>
      </c>
      <c r="S27" s="246"/>
      <c r="T27" s="246" t="s">
        <v>553</v>
      </c>
      <c r="U27" s="246"/>
      <c r="V27" s="246"/>
      <c r="Z27" s="246"/>
      <c r="AA27" s="101"/>
    </row>
    <row r="28" spans="1:27" x14ac:dyDescent="0.25">
      <c r="B28" s="48"/>
      <c r="C28" s="48"/>
      <c r="D28" s="48"/>
      <c r="E28" s="48"/>
      <c r="F28" s="48"/>
      <c r="G28" s="48"/>
      <c r="H28" s="48"/>
      <c r="I28" s="48"/>
      <c r="J28" s="484"/>
      <c r="K28" s="246"/>
      <c r="L28" s="254" t="s">
        <v>554</v>
      </c>
      <c r="M28" s="254"/>
      <c r="N28" s="254"/>
      <c r="O28" s="254"/>
      <c r="P28" s="254"/>
      <c r="Q28" s="246"/>
      <c r="R28" s="254">
        <f>SUM(R26:R27)</f>
        <v>-30</v>
      </c>
      <c r="S28" s="246"/>
      <c r="T28" s="246"/>
      <c r="U28" s="246"/>
      <c r="V28" s="246"/>
      <c r="Z28" s="246"/>
      <c r="AA28" s="101"/>
    </row>
    <row r="29" spans="1:27" x14ac:dyDescent="0.25">
      <c r="B29" s="48"/>
      <c r="C29" s="48"/>
      <c r="D29" s="48"/>
      <c r="E29" s="48"/>
      <c r="F29" s="48"/>
      <c r="G29" s="48"/>
      <c r="H29" s="48"/>
      <c r="I29" s="48"/>
      <c r="J29" s="484"/>
      <c r="K29" s="484"/>
      <c r="L29" s="484"/>
      <c r="M29" s="244"/>
      <c r="Z29" s="246"/>
      <c r="AA29" s="101"/>
    </row>
    <row r="30" spans="1:27" x14ac:dyDescent="0.25">
      <c r="B30" s="48"/>
      <c r="C30" s="48"/>
      <c r="D30" s="48"/>
      <c r="E30" s="48"/>
      <c r="F30" s="48"/>
      <c r="G30" s="48"/>
      <c r="H30" s="48"/>
      <c r="I30" s="48"/>
      <c r="J30" s="484"/>
      <c r="K30" s="484"/>
      <c r="L30" s="484"/>
      <c r="M30" s="244"/>
      <c r="Z30" s="246"/>
      <c r="AA30" s="101"/>
    </row>
    <row r="31" spans="1:27" x14ac:dyDescent="0.25">
      <c r="B31" s="48"/>
      <c r="C31" s="48"/>
      <c r="D31" s="48"/>
      <c r="E31" s="48"/>
      <c r="F31" s="48"/>
      <c r="G31" s="48"/>
      <c r="H31" s="48"/>
      <c r="I31" s="48"/>
      <c r="J31" s="484"/>
      <c r="K31" s="484"/>
      <c r="L31" s="484"/>
      <c r="M31" s="244"/>
      <c r="Z31" s="246"/>
      <c r="AA31" s="101"/>
    </row>
    <row r="32" spans="1:27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</row>
    <row r="33" spans="2:27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</row>
    <row r="34" spans="2:27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2:27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2:27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2:27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2:27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2:27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2:27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</row>
    <row r="41" spans="2:27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2:27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2:27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2:27" x14ac:dyDescent="0.25">
      <c r="B44" s="48"/>
      <c r="C44" s="48"/>
      <c r="D44" s="48"/>
      <c r="E44" s="48"/>
      <c r="F44" s="48"/>
      <c r="G44" s="48"/>
      <c r="H44" s="48"/>
      <c r="I44" s="48"/>
      <c r="J44" s="48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2:27" x14ac:dyDescent="0.25">
      <c r="B45" s="48"/>
      <c r="C45" s="48"/>
      <c r="D45" s="48"/>
      <c r="E45" s="48"/>
      <c r="F45" s="48"/>
      <c r="G45" s="48"/>
      <c r="H45" s="48"/>
      <c r="I45" s="48"/>
      <c r="J45" s="48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2:27" x14ac:dyDescent="0.25">
      <c r="B46" s="48"/>
      <c r="C46" s="48"/>
      <c r="D46" s="48"/>
      <c r="E46" s="48"/>
      <c r="F46" s="48"/>
      <c r="G46" s="48"/>
      <c r="H46" s="48"/>
      <c r="I46" s="48"/>
      <c r="J46" s="48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2:27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2:27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</row>
    <row r="49" spans="2:27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2:27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</row>
    <row r="51" spans="2:27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</row>
    <row r="52" spans="2:27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2:27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</row>
    <row r="54" spans="2:27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2:27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2:27" x14ac:dyDescent="0.25">
      <c r="B56" s="48"/>
      <c r="C56" s="48"/>
      <c r="D56" s="48"/>
      <c r="E56" s="48"/>
      <c r="F56" s="48"/>
      <c r="G56" s="48"/>
      <c r="H56" s="48"/>
      <c r="I56" s="48"/>
      <c r="J56" s="48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2:27" x14ac:dyDescent="0.25">
      <c r="J57" s="48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2:27" x14ac:dyDescent="0.25">
      <c r="J58" s="48"/>
    </row>
    <row r="59" spans="2:27" x14ac:dyDescent="0.25">
      <c r="J59" s="48"/>
    </row>
    <row r="60" spans="2:27" x14ac:dyDescent="0.25">
      <c r="J60" s="48"/>
    </row>
    <row r="61" spans="2:27" x14ac:dyDescent="0.25">
      <c r="J61" s="48"/>
    </row>
    <row r="62" spans="2:27" x14ac:dyDescent="0.25">
      <c r="J62" s="48"/>
    </row>
    <row r="63" spans="2:27" x14ac:dyDescent="0.25">
      <c r="J63" s="48"/>
    </row>
    <row r="64" spans="2:27" x14ac:dyDescent="0.25">
      <c r="J64" s="48"/>
    </row>
    <row r="65" spans="2:10" x14ac:dyDescent="0.25">
      <c r="J65" s="48"/>
    </row>
    <row r="66" spans="2:10" x14ac:dyDescent="0.25">
      <c r="J66" s="48"/>
    </row>
    <row r="67" spans="2:10" x14ac:dyDescent="0.25">
      <c r="J67" s="48"/>
    </row>
    <row r="68" spans="2:10" x14ac:dyDescent="0.25">
      <c r="J68" s="48"/>
    </row>
    <row r="69" spans="2:10" x14ac:dyDescent="0.25">
      <c r="J69" s="48"/>
    </row>
    <row r="70" spans="2:10" x14ac:dyDescent="0.25">
      <c r="J70" s="48"/>
    </row>
    <row r="71" spans="2:10" x14ac:dyDescent="0.25">
      <c r="J71" s="48"/>
    </row>
    <row r="72" spans="2:10" x14ac:dyDescent="0.25">
      <c r="J72" s="48"/>
    </row>
    <row r="73" spans="2:10" x14ac:dyDescent="0.25">
      <c r="J73" s="48"/>
    </row>
    <row r="74" spans="2:10" x14ac:dyDescent="0.25">
      <c r="J74" s="48"/>
    </row>
    <row r="75" spans="2:10" x14ac:dyDescent="0.25">
      <c r="J75" s="48"/>
    </row>
    <row r="76" spans="2:10" x14ac:dyDescent="0.25">
      <c r="J76" s="48"/>
    </row>
    <row r="77" spans="2:10" x14ac:dyDescent="0.25">
      <c r="J77" s="48"/>
    </row>
    <row r="78" spans="2:10" x14ac:dyDescent="0.25"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8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8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8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8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8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8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  <c r="J99" s="48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2:10" x14ac:dyDescent="0.25">
      <c r="B103" s="48"/>
      <c r="C103" s="48"/>
      <c r="D103" s="48"/>
      <c r="E103" s="48"/>
      <c r="F103" s="48"/>
      <c r="G103" s="48"/>
      <c r="H103" s="48"/>
      <c r="I103" s="48"/>
      <c r="J103" s="48"/>
    </row>
  </sheetData>
  <mergeCells count="1">
    <mergeCell ref="H1:I1"/>
  </mergeCells>
  <conditionalFormatting sqref="B1">
    <cfRule type="cellIs" dxfId="45" priority="1" operator="equal">
      <formula>"Incomplete"</formula>
    </cfRule>
    <cfRule type="cellIs" dxfId="44" priority="2" operator="equal">
      <formula>"Flag for Review"</formula>
    </cfRule>
    <cfRule type="cellIs" dxfId="4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C422"/>
  <sheetViews>
    <sheetView zoomScaleNormal="100" workbookViewId="0"/>
  </sheetViews>
  <sheetFormatPr defaultColWidth="9.140625" defaultRowHeight="15" x14ac:dyDescent="0.25"/>
  <cols>
    <col min="1" max="1" width="12.140625" style="22" customWidth="1"/>
    <col min="2" max="2" width="13.28515625" style="22" customWidth="1"/>
    <col min="3" max="3" width="9.42578125" style="22" customWidth="1"/>
    <col min="4" max="4" width="13.85546875" style="22" customWidth="1"/>
    <col min="5" max="6" width="9.42578125" style="22" customWidth="1"/>
    <col min="7" max="8" width="14.28515625" style="22" customWidth="1"/>
    <col min="9" max="10" width="9.42578125" style="22" customWidth="1"/>
    <col min="11" max="11" width="10.7109375" style="22" customWidth="1"/>
    <col min="12" max="15" width="9.140625" style="101" customWidth="1"/>
    <col min="16" max="16" width="9.7109375" style="101" customWidth="1"/>
    <col min="17" max="20" width="9.140625" style="101" customWidth="1"/>
    <col min="21" max="21" width="9.140625" style="101"/>
    <col min="22" max="22" width="9.140625" style="101" customWidth="1"/>
    <col min="23" max="23" width="9.140625" style="101"/>
    <col min="24" max="16384" width="9.140625" style="22"/>
  </cols>
  <sheetData>
    <row r="1" spans="1:29" x14ac:dyDescent="0.25">
      <c r="A1" s="7">
        <v>13</v>
      </c>
      <c r="B1" s="33" t="s">
        <v>12</v>
      </c>
      <c r="C1" s="21"/>
      <c r="D1" s="21"/>
      <c r="E1" s="21"/>
      <c r="F1" s="21"/>
      <c r="G1" s="21"/>
      <c r="H1" s="21"/>
      <c r="I1" s="654" t="s">
        <v>24</v>
      </c>
      <c r="J1" s="657"/>
      <c r="L1" s="1" t="s">
        <v>183</v>
      </c>
      <c r="M1" s="362" t="s">
        <v>407</v>
      </c>
      <c r="X1" s="101"/>
      <c r="Y1" s="101"/>
      <c r="Z1" s="101"/>
      <c r="AA1" s="101"/>
      <c r="AB1" s="101"/>
      <c r="AC1" s="101"/>
    </row>
    <row r="2" spans="1:29" x14ac:dyDescent="0.25">
      <c r="A2" s="23"/>
      <c r="B2" s="20"/>
      <c r="C2" s="20"/>
      <c r="D2" s="20"/>
      <c r="E2" s="20"/>
      <c r="F2" s="20"/>
      <c r="G2" s="20"/>
      <c r="H2" s="20"/>
      <c r="I2" s="20"/>
      <c r="J2" s="24"/>
      <c r="X2" s="101"/>
      <c r="Y2" s="101"/>
      <c r="Z2" s="101"/>
      <c r="AA2" s="101"/>
      <c r="AB2" s="101"/>
      <c r="AC2" s="101"/>
    </row>
    <row r="3" spans="1:29" x14ac:dyDescent="0.25">
      <c r="A3" s="8" t="s">
        <v>13</v>
      </c>
      <c r="B3" s="64" t="s">
        <v>77</v>
      </c>
      <c r="C3" s="64"/>
      <c r="D3" s="64"/>
      <c r="E3" s="64"/>
      <c r="F3" s="64"/>
      <c r="G3" s="64"/>
      <c r="H3" s="64"/>
      <c r="I3" s="18"/>
      <c r="J3" s="24"/>
      <c r="L3" s="101" t="s">
        <v>78</v>
      </c>
      <c r="M3" s="255" t="s">
        <v>205</v>
      </c>
      <c r="N3" s="279" t="s">
        <v>218</v>
      </c>
      <c r="O3" s="255" t="s">
        <v>206</v>
      </c>
      <c r="P3" s="280" t="s">
        <v>219</v>
      </c>
      <c r="X3" s="101"/>
      <c r="Y3" s="101"/>
      <c r="Z3" s="101"/>
      <c r="AC3" s="101"/>
    </row>
    <row r="4" spans="1:29" ht="15.75" thickBot="1" x14ac:dyDescent="0.3">
      <c r="A4" s="9">
        <f>INDEX('Point Grid'!B:B,MATCH($A$1,'Point Grid'!A:A,0))</f>
        <v>2.5</v>
      </c>
      <c r="B4" s="64"/>
      <c r="C4" s="64"/>
      <c r="D4" s="64"/>
      <c r="E4" s="64"/>
      <c r="F4" s="64"/>
      <c r="G4" s="64"/>
      <c r="H4" s="64"/>
      <c r="I4" s="18"/>
      <c r="J4" s="24"/>
      <c r="L4" s="101" t="s">
        <v>78</v>
      </c>
      <c r="M4" s="255" t="s">
        <v>205</v>
      </c>
      <c r="N4" s="279">
        <f>O13</f>
        <v>5700</v>
      </c>
      <c r="O4" s="255" t="s">
        <v>206</v>
      </c>
      <c r="P4" s="281">
        <f>W28</f>
        <v>420</v>
      </c>
      <c r="X4" s="101"/>
      <c r="Y4" s="101"/>
      <c r="Z4" s="101"/>
      <c r="AC4" s="101"/>
    </row>
    <row r="5" spans="1:29" ht="15.75" thickBot="1" x14ac:dyDescent="0.3">
      <c r="A5" s="110"/>
      <c r="B5" s="111"/>
      <c r="C5" s="150"/>
      <c r="D5" s="150"/>
      <c r="E5" s="150"/>
      <c r="F5" s="150"/>
      <c r="G5" s="154" t="s">
        <v>89</v>
      </c>
      <c r="H5" s="155" t="s">
        <v>90</v>
      </c>
      <c r="I5" s="32"/>
      <c r="J5" s="24"/>
      <c r="O5" s="246"/>
      <c r="P5" s="246"/>
      <c r="Q5" s="246"/>
      <c r="R5" s="246"/>
      <c r="S5" s="246"/>
      <c r="T5" s="246"/>
      <c r="U5" s="246"/>
      <c r="V5" s="246"/>
      <c r="X5" s="101"/>
      <c r="Y5" s="101"/>
      <c r="Z5" s="101"/>
      <c r="AC5" s="101"/>
    </row>
    <row r="6" spans="1:29" x14ac:dyDescent="0.25">
      <c r="A6" s="38"/>
      <c r="B6" s="151" t="s">
        <v>92</v>
      </c>
      <c r="C6" s="152"/>
      <c r="D6" s="152"/>
      <c r="E6" s="152"/>
      <c r="F6" s="152"/>
      <c r="G6" s="156" t="s">
        <v>103</v>
      </c>
      <c r="H6" s="157" t="s">
        <v>91</v>
      </c>
      <c r="I6" s="32"/>
      <c r="J6" s="24"/>
      <c r="L6" s="282" t="s">
        <v>78</v>
      </c>
      <c r="M6" s="283" t="s">
        <v>205</v>
      </c>
      <c r="N6" s="284">
        <f>N4+P4</f>
        <v>6120</v>
      </c>
      <c r="O6" s="240" t="s">
        <v>418</v>
      </c>
      <c r="X6" s="101"/>
      <c r="Y6" s="101"/>
      <c r="Z6" s="101"/>
      <c r="AC6" s="101"/>
    </row>
    <row r="7" spans="1:29" ht="17.25" x14ac:dyDescent="0.25">
      <c r="A7" s="297" t="s">
        <v>245</v>
      </c>
      <c r="B7" s="111" t="s">
        <v>97</v>
      </c>
      <c r="C7" s="150"/>
      <c r="D7" s="150"/>
      <c r="E7" s="150"/>
      <c r="F7" s="150"/>
      <c r="G7" s="154">
        <v>6000</v>
      </c>
      <c r="H7" s="155">
        <v>11600</v>
      </c>
      <c r="I7" s="32"/>
      <c r="J7" s="24"/>
      <c r="X7" s="101"/>
      <c r="Y7" s="101"/>
      <c r="Z7" s="101"/>
      <c r="AC7" s="101"/>
    </row>
    <row r="8" spans="1:29" ht="17.25" x14ac:dyDescent="0.25">
      <c r="A8" s="297" t="s">
        <v>246</v>
      </c>
      <c r="B8" s="153" t="s">
        <v>93</v>
      </c>
      <c r="C8" s="64"/>
      <c r="D8" s="64"/>
      <c r="E8" s="64"/>
      <c r="F8" s="64"/>
      <c r="G8" s="158">
        <v>5300</v>
      </c>
      <c r="H8" s="159">
        <v>9600</v>
      </c>
      <c r="I8" s="32"/>
      <c r="J8" s="24"/>
      <c r="X8" s="101"/>
      <c r="Y8" s="101"/>
      <c r="Z8" s="101"/>
      <c r="AC8" s="101"/>
    </row>
    <row r="9" spans="1:29" ht="18.75" x14ac:dyDescent="0.35">
      <c r="A9" s="297" t="s">
        <v>247</v>
      </c>
      <c r="B9" s="153" t="s">
        <v>94</v>
      </c>
      <c r="C9" s="64"/>
      <c r="D9" s="64"/>
      <c r="E9" s="64"/>
      <c r="F9" s="64"/>
      <c r="G9" s="158">
        <v>900</v>
      </c>
      <c r="H9" s="159">
        <v>1800</v>
      </c>
      <c r="I9" s="32"/>
      <c r="J9" s="24"/>
      <c r="L9" s="256" t="s">
        <v>221</v>
      </c>
      <c r="M9" s="246"/>
      <c r="N9" s="246"/>
      <c r="O9" s="246"/>
      <c r="P9" s="246"/>
      <c r="Q9" s="246"/>
      <c r="R9" s="246"/>
      <c r="S9" s="246"/>
      <c r="T9" s="246"/>
      <c r="U9" s="246"/>
      <c r="V9" s="246"/>
      <c r="X9" s="101"/>
      <c r="Y9" s="101"/>
      <c r="Z9" s="101"/>
      <c r="AC9" s="101"/>
    </row>
    <row r="10" spans="1:29" x14ac:dyDescent="0.25">
      <c r="A10" s="296"/>
      <c r="B10" s="151" t="s">
        <v>95</v>
      </c>
      <c r="C10" s="152"/>
      <c r="D10" s="152"/>
      <c r="E10" s="152"/>
      <c r="F10" s="152"/>
      <c r="G10" s="156">
        <v>100</v>
      </c>
      <c r="H10" s="157">
        <v>300</v>
      </c>
      <c r="I10" s="32"/>
      <c r="J10" s="24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X10" s="286"/>
      <c r="Y10" s="101"/>
      <c r="Z10" s="101"/>
      <c r="AC10" s="101"/>
    </row>
    <row r="11" spans="1:29" x14ac:dyDescent="0.25">
      <c r="A11" s="296"/>
      <c r="B11" s="64"/>
      <c r="C11" s="64"/>
      <c r="D11" s="64"/>
      <c r="E11" s="64"/>
      <c r="F11" s="64"/>
      <c r="G11" s="85"/>
      <c r="H11" s="85"/>
      <c r="I11" s="32"/>
      <c r="J11" s="24"/>
      <c r="L11" s="246"/>
      <c r="M11" s="279" t="s">
        <v>218</v>
      </c>
      <c r="N11" s="255" t="s">
        <v>205</v>
      </c>
      <c r="O11" s="260" t="s">
        <v>80</v>
      </c>
      <c r="P11" s="255" t="s">
        <v>216</v>
      </c>
      <c r="Q11" s="260" t="s">
        <v>43</v>
      </c>
      <c r="R11" s="399" t="s">
        <v>414</v>
      </c>
      <c r="S11" s="291"/>
      <c r="T11" s="400" t="s">
        <v>415</v>
      </c>
      <c r="U11" s="258" t="s">
        <v>206</v>
      </c>
      <c r="V11" s="400" t="s">
        <v>416</v>
      </c>
      <c r="W11" s="244" t="s">
        <v>226</v>
      </c>
      <c r="X11" s="101"/>
      <c r="Y11" s="101"/>
      <c r="Z11" s="101"/>
      <c r="AC11" s="101"/>
    </row>
    <row r="12" spans="1:29" x14ac:dyDescent="0.25">
      <c r="A12" s="296"/>
      <c r="B12" s="111"/>
      <c r="C12" s="150"/>
      <c r="D12" s="150"/>
      <c r="E12" s="150"/>
      <c r="F12" s="150"/>
      <c r="G12" s="154" t="s">
        <v>423</v>
      </c>
      <c r="H12" s="155" t="s">
        <v>424</v>
      </c>
      <c r="I12" s="32"/>
      <c r="J12" s="24"/>
      <c r="L12" s="246"/>
      <c r="M12" s="246"/>
      <c r="N12" s="255" t="s">
        <v>205</v>
      </c>
      <c r="O12" s="260">
        <f>G7+G14</f>
        <v>7400</v>
      </c>
      <c r="P12" s="255" t="s">
        <v>216</v>
      </c>
      <c r="Q12" s="244">
        <f>SUM(G22:G24)</f>
        <v>2160</v>
      </c>
      <c r="R12" s="399" t="s">
        <v>414</v>
      </c>
      <c r="S12" s="291"/>
      <c r="T12" s="244">
        <f>G9</f>
        <v>900</v>
      </c>
      <c r="U12" s="258" t="s">
        <v>206</v>
      </c>
      <c r="V12" s="260">
        <f>G14</f>
        <v>1400</v>
      </c>
      <c r="W12" s="244" t="s">
        <v>226</v>
      </c>
      <c r="X12" s="101"/>
      <c r="Y12" s="101"/>
      <c r="Z12" s="101"/>
      <c r="AC12" s="101"/>
    </row>
    <row r="13" spans="1:29" x14ac:dyDescent="0.25">
      <c r="A13" s="296"/>
      <c r="B13" s="151" t="s">
        <v>96</v>
      </c>
      <c r="C13" s="152"/>
      <c r="D13" s="152"/>
      <c r="E13" s="152"/>
      <c r="F13" s="152"/>
      <c r="G13" s="156" t="s">
        <v>425</v>
      </c>
      <c r="H13" s="157" t="s">
        <v>426</v>
      </c>
      <c r="I13" s="32"/>
      <c r="J13" s="24"/>
      <c r="L13" s="246"/>
      <c r="M13" s="246"/>
      <c r="N13" s="255" t="s">
        <v>205</v>
      </c>
      <c r="O13" s="279">
        <f>O12-Q12+0.2 * (T12+V12)</f>
        <v>5700</v>
      </c>
      <c r="U13" s="286"/>
      <c r="V13" s="246"/>
      <c r="X13" s="101"/>
      <c r="Y13" s="101"/>
      <c r="Z13" s="101"/>
      <c r="AC13" s="101"/>
    </row>
    <row r="14" spans="1:29" ht="17.25" x14ac:dyDescent="0.25">
      <c r="A14" s="297" t="s">
        <v>248</v>
      </c>
      <c r="B14" s="111" t="s">
        <v>97</v>
      </c>
      <c r="C14" s="150"/>
      <c r="D14" s="150"/>
      <c r="E14" s="150"/>
      <c r="F14" s="150"/>
      <c r="G14" s="154">
        <v>1400</v>
      </c>
      <c r="H14" s="155">
        <v>2100</v>
      </c>
      <c r="I14" s="32"/>
      <c r="J14" s="24"/>
      <c r="L14" s="246"/>
      <c r="M14" s="246"/>
      <c r="N14" s="255"/>
      <c r="T14" s="246"/>
      <c r="U14" s="246"/>
      <c r="V14" s="246"/>
      <c r="X14" s="101"/>
      <c r="Y14" s="101"/>
      <c r="Z14" s="101"/>
      <c r="AC14" s="101"/>
    </row>
    <row r="15" spans="1:29" x14ac:dyDescent="0.25">
      <c r="A15" s="296"/>
      <c r="B15" s="153" t="s">
        <v>93</v>
      </c>
      <c r="C15" s="64"/>
      <c r="D15" s="64"/>
      <c r="E15" s="64"/>
      <c r="F15" s="64"/>
      <c r="G15" s="158">
        <v>1000</v>
      </c>
      <c r="H15" s="159">
        <v>1600</v>
      </c>
      <c r="I15" s="32"/>
      <c r="J15" s="24"/>
      <c r="L15" s="246"/>
      <c r="M15" s="246"/>
      <c r="N15" s="285"/>
      <c r="O15" s="401" t="s">
        <v>417</v>
      </c>
      <c r="P15" s="340"/>
      <c r="Q15" s="325"/>
      <c r="R15" s="325"/>
      <c r="S15" s="402">
        <f>O12</f>
        <v>7400</v>
      </c>
      <c r="U15" s="286"/>
      <c r="V15" s="246"/>
      <c r="X15" s="101"/>
      <c r="Y15" s="101"/>
      <c r="Z15" s="101"/>
      <c r="AC15" s="101"/>
    </row>
    <row r="16" spans="1:29" ht="18.75" x14ac:dyDescent="0.35">
      <c r="A16" s="297" t="s">
        <v>249</v>
      </c>
      <c r="B16" s="153" t="s">
        <v>94</v>
      </c>
      <c r="C16" s="64"/>
      <c r="D16" s="64"/>
      <c r="E16" s="64"/>
      <c r="F16" s="64"/>
      <c r="G16" s="158">
        <v>200</v>
      </c>
      <c r="H16" s="159">
        <v>300</v>
      </c>
      <c r="I16" s="32"/>
      <c r="J16" s="24"/>
      <c r="L16" s="246"/>
      <c r="M16" s="246"/>
      <c r="N16" s="285"/>
      <c r="O16" s="258"/>
      <c r="P16" s="260"/>
      <c r="Q16" s="260"/>
      <c r="U16" s="286"/>
      <c r="V16" s="246"/>
      <c r="X16" s="101"/>
      <c r="Y16" s="101"/>
      <c r="Z16" s="101"/>
      <c r="AC16" s="101"/>
    </row>
    <row r="17" spans="1:29" x14ac:dyDescent="0.25">
      <c r="A17" s="296"/>
      <c r="B17" s="151" t="s">
        <v>95</v>
      </c>
      <c r="C17" s="152"/>
      <c r="D17" s="152"/>
      <c r="E17" s="152"/>
      <c r="F17" s="152"/>
      <c r="G17" s="156">
        <v>30</v>
      </c>
      <c r="H17" s="157">
        <v>40</v>
      </c>
      <c r="I17" s="32"/>
      <c r="J17" s="24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X17" s="101"/>
      <c r="Y17" s="101"/>
      <c r="Z17" s="101"/>
      <c r="AC17" s="101"/>
    </row>
    <row r="18" spans="1:29" x14ac:dyDescent="0.25">
      <c r="A18" s="296"/>
      <c r="B18" s="64"/>
      <c r="C18" s="64"/>
      <c r="D18" s="64"/>
      <c r="E18" s="64"/>
      <c r="F18" s="64"/>
      <c r="G18" s="85"/>
      <c r="H18" s="85"/>
      <c r="I18" s="32"/>
      <c r="J18" s="24"/>
      <c r="L18" s="246"/>
      <c r="M18" s="246"/>
      <c r="N18" s="255"/>
      <c r="O18" s="255"/>
      <c r="P18" s="255"/>
      <c r="Q18" s="255"/>
      <c r="R18" s="288"/>
      <c r="S18" s="288"/>
      <c r="U18" s="246"/>
      <c r="V18" s="246"/>
      <c r="X18" s="101"/>
      <c r="Y18" s="101"/>
      <c r="Z18" s="101"/>
      <c r="AC18" s="101"/>
    </row>
    <row r="19" spans="1:29" x14ac:dyDescent="0.25">
      <c r="A19" s="296"/>
      <c r="B19" s="111"/>
      <c r="C19" s="150"/>
      <c r="D19" s="150"/>
      <c r="E19" s="150"/>
      <c r="F19" s="150"/>
      <c r="G19" s="154" t="s">
        <v>423</v>
      </c>
      <c r="H19" s="155" t="s">
        <v>424</v>
      </c>
      <c r="I19" s="32"/>
      <c r="J19" s="24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X19" s="101"/>
      <c r="Y19" s="101"/>
      <c r="Z19" s="101"/>
      <c r="AC19" s="101"/>
    </row>
    <row r="20" spans="1:29" x14ac:dyDescent="0.25">
      <c r="A20" s="296"/>
      <c r="B20" s="151" t="s">
        <v>99</v>
      </c>
      <c r="C20" s="152"/>
      <c r="D20" s="152"/>
      <c r="E20" s="152"/>
      <c r="F20" s="152"/>
      <c r="G20" s="156" t="s">
        <v>425</v>
      </c>
      <c r="H20" s="157" t="s">
        <v>426</v>
      </c>
      <c r="I20" s="32"/>
      <c r="J20" s="24"/>
      <c r="L20" s="256" t="s">
        <v>419</v>
      </c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X20" s="101"/>
      <c r="Y20" s="101"/>
      <c r="Z20" s="101"/>
      <c r="AC20" s="101"/>
    </row>
    <row r="21" spans="1:29" x14ac:dyDescent="0.25">
      <c r="A21" s="296" t="s">
        <v>243</v>
      </c>
      <c r="B21" s="111" t="s">
        <v>102</v>
      </c>
      <c r="C21" s="150"/>
      <c r="D21" s="150"/>
      <c r="E21" s="150"/>
      <c r="F21" s="150"/>
      <c r="G21" s="154">
        <v>200</v>
      </c>
      <c r="H21" s="155">
        <v>500</v>
      </c>
      <c r="I21" s="32"/>
      <c r="J21" s="24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X21" s="101"/>
      <c r="Y21" s="101"/>
      <c r="Z21" s="101"/>
      <c r="AC21" s="101"/>
    </row>
    <row r="22" spans="1:29" x14ac:dyDescent="0.25">
      <c r="A22" s="297" t="s">
        <v>244</v>
      </c>
      <c r="B22" s="153" t="s">
        <v>100</v>
      </c>
      <c r="C22" s="64"/>
      <c r="D22" s="64"/>
      <c r="E22" s="64"/>
      <c r="F22" s="64"/>
      <c r="G22" s="158">
        <v>1600</v>
      </c>
      <c r="H22" s="159">
        <v>2300</v>
      </c>
      <c r="I22" s="32"/>
      <c r="J22" s="24"/>
      <c r="L22" s="246"/>
      <c r="M22" s="290" t="s">
        <v>420</v>
      </c>
      <c r="N22" s="246"/>
      <c r="O22" s="246"/>
      <c r="P22" s="246"/>
      <c r="Q22" s="246"/>
      <c r="R22" s="246"/>
      <c r="S22" s="246"/>
      <c r="T22" s="246"/>
      <c r="U22" s="246"/>
      <c r="V22" s="246"/>
      <c r="X22" s="101"/>
      <c r="Y22" s="101"/>
      <c r="Z22" s="101"/>
      <c r="AC22" s="101"/>
    </row>
    <row r="23" spans="1:29" x14ac:dyDescent="0.25">
      <c r="A23" s="297" t="s">
        <v>244</v>
      </c>
      <c r="B23" s="153" t="s">
        <v>101</v>
      </c>
      <c r="C23" s="64"/>
      <c r="D23" s="64"/>
      <c r="E23" s="64"/>
      <c r="F23" s="64"/>
      <c r="G23" s="158">
        <v>500</v>
      </c>
      <c r="H23" s="159">
        <v>600</v>
      </c>
      <c r="I23" s="32"/>
      <c r="J23" s="24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X23" s="101"/>
      <c r="Y23" s="101"/>
      <c r="Z23" s="101"/>
      <c r="AC23" s="101"/>
    </row>
    <row r="24" spans="1:29" x14ac:dyDescent="0.25">
      <c r="A24" s="297" t="s">
        <v>244</v>
      </c>
      <c r="B24" s="151" t="s">
        <v>98</v>
      </c>
      <c r="C24" s="152"/>
      <c r="D24" s="152"/>
      <c r="E24" s="152"/>
      <c r="F24" s="152"/>
      <c r="G24" s="156">
        <v>60</v>
      </c>
      <c r="H24" s="157">
        <v>350</v>
      </c>
      <c r="I24" s="32"/>
      <c r="J24" s="24"/>
      <c r="L24" s="246"/>
      <c r="M24" s="291" t="s">
        <v>231</v>
      </c>
      <c r="N24" s="291"/>
      <c r="O24" s="260" t="s">
        <v>205</v>
      </c>
      <c r="P24" s="244" t="s">
        <v>415</v>
      </c>
      <c r="Q24" s="255" t="s">
        <v>232</v>
      </c>
      <c r="R24" s="276" t="s">
        <v>233</v>
      </c>
      <c r="S24" s="244" t="s">
        <v>421</v>
      </c>
      <c r="T24" s="260" t="s">
        <v>206</v>
      </c>
      <c r="U24" s="292" t="s">
        <v>235</v>
      </c>
      <c r="V24" s="260" t="s">
        <v>226</v>
      </c>
      <c r="X24" s="101"/>
      <c r="Y24" s="101"/>
      <c r="Z24" s="101"/>
      <c r="AC24" s="101"/>
    </row>
    <row r="25" spans="1:29" x14ac:dyDescent="0.25">
      <c r="A25" s="38"/>
      <c r="B25" s="64"/>
      <c r="C25" s="64"/>
      <c r="D25" s="64"/>
      <c r="E25" s="64"/>
      <c r="F25" s="64"/>
      <c r="G25" s="64"/>
      <c r="H25" s="64"/>
      <c r="I25" s="32"/>
      <c r="J25" s="24"/>
      <c r="L25" s="246"/>
      <c r="M25" s="246"/>
      <c r="N25" s="246"/>
      <c r="O25" s="260" t="s">
        <v>205</v>
      </c>
      <c r="P25" s="260">
        <f>H9</f>
        <v>1800</v>
      </c>
      <c r="Q25" s="255" t="s">
        <v>232</v>
      </c>
      <c r="R25" s="276" t="s">
        <v>233</v>
      </c>
      <c r="S25" s="260">
        <f>H8</f>
        <v>9600</v>
      </c>
      <c r="T25" s="260" t="s">
        <v>206</v>
      </c>
      <c r="U25" s="260">
        <f>H21</f>
        <v>500</v>
      </c>
      <c r="V25" s="260" t="s">
        <v>226</v>
      </c>
      <c r="X25" s="101"/>
      <c r="Y25" s="101"/>
      <c r="Z25" s="101"/>
      <c r="AC25" s="101"/>
    </row>
    <row r="26" spans="1:29" x14ac:dyDescent="0.25">
      <c r="A26" s="38"/>
      <c r="B26" s="298" t="s">
        <v>253</v>
      </c>
      <c r="C26" s="64"/>
      <c r="D26" s="64"/>
      <c r="E26" s="64"/>
      <c r="F26" s="64"/>
      <c r="G26" s="64"/>
      <c r="H26" s="64"/>
      <c r="I26" s="32"/>
      <c r="J26" s="24"/>
      <c r="L26" s="246"/>
      <c r="M26" s="246"/>
      <c r="N26" s="246"/>
      <c r="O26" s="260" t="s">
        <v>205</v>
      </c>
      <c r="P26" s="293">
        <f>P25/(S25+U25)</f>
        <v>0.17821782178217821</v>
      </c>
      <c r="Q26" s="246"/>
      <c r="R26" s="246"/>
      <c r="S26" s="246"/>
      <c r="T26" s="246"/>
      <c r="U26" s="246"/>
      <c r="V26" s="246"/>
      <c r="X26" s="101"/>
      <c r="Y26" s="101"/>
      <c r="Z26" s="101"/>
      <c r="AC26" s="101"/>
    </row>
    <row r="27" spans="1:29" x14ac:dyDescent="0.25">
      <c r="A27" s="38"/>
      <c r="B27" s="64"/>
      <c r="C27" s="64"/>
      <c r="D27" s="64"/>
      <c r="E27" s="64"/>
      <c r="F27" s="64"/>
      <c r="G27" s="64"/>
      <c r="H27" s="64"/>
      <c r="I27" s="32"/>
      <c r="J27" s="24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X27" s="101"/>
      <c r="Y27" s="101"/>
      <c r="Z27" s="101"/>
      <c r="AC27" s="101"/>
    </row>
    <row r="28" spans="1:29" x14ac:dyDescent="0.25">
      <c r="A28" s="38"/>
      <c r="B28" s="64" t="s">
        <v>78</v>
      </c>
      <c r="C28" s="64" t="s">
        <v>79</v>
      </c>
      <c r="D28" s="64"/>
      <c r="E28" s="64"/>
      <c r="F28" s="64"/>
      <c r="G28" s="64"/>
      <c r="H28" s="64"/>
      <c r="I28" s="32"/>
      <c r="J28" s="24"/>
      <c r="L28" s="246"/>
      <c r="M28" s="246" t="s">
        <v>236</v>
      </c>
      <c r="N28" s="246"/>
      <c r="O28" s="246"/>
      <c r="P28" s="246"/>
      <c r="Q28" s="246"/>
      <c r="R28" s="294" t="str">
        <f>IF(P26&lt;0.2,"NOT slow-paying", "IS slow-paying")</f>
        <v>NOT slow-paying</v>
      </c>
      <c r="S28" s="294"/>
      <c r="T28" s="255" t="s">
        <v>185</v>
      </c>
      <c r="U28" s="280" t="s">
        <v>219</v>
      </c>
      <c r="V28" s="255" t="s">
        <v>205</v>
      </c>
      <c r="W28" s="280">
        <f>IF(P26&lt;20%,P34,P44)</f>
        <v>420</v>
      </c>
      <c r="X28" s="101"/>
      <c r="Y28" s="101"/>
      <c r="Z28" s="101"/>
      <c r="AC28" s="101"/>
    </row>
    <row r="29" spans="1:29" x14ac:dyDescent="0.25">
      <c r="A29" s="38"/>
      <c r="B29" s="64" t="s">
        <v>80</v>
      </c>
      <c r="C29" s="64" t="s">
        <v>81</v>
      </c>
      <c r="D29" s="64"/>
      <c r="E29" s="64"/>
      <c r="F29" s="64"/>
      <c r="G29" s="64"/>
      <c r="H29" s="64"/>
      <c r="I29" s="32"/>
      <c r="J29" s="24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X29" s="101"/>
      <c r="Y29" s="101"/>
      <c r="Z29" s="101"/>
      <c r="AC29" s="101"/>
    </row>
    <row r="30" spans="1:29" x14ac:dyDescent="0.25">
      <c r="A30" s="38"/>
      <c r="B30" s="64" t="s">
        <v>82</v>
      </c>
      <c r="C30" s="64" t="s">
        <v>83</v>
      </c>
      <c r="D30" s="64"/>
      <c r="E30" s="64"/>
      <c r="F30" s="64"/>
      <c r="G30" s="64"/>
      <c r="H30" s="64"/>
      <c r="I30" s="32"/>
      <c r="J30" s="24"/>
      <c r="L30" s="246"/>
      <c r="M30" s="1" t="s">
        <v>237</v>
      </c>
      <c r="V30" s="246"/>
      <c r="X30" s="101"/>
      <c r="Y30" s="101"/>
      <c r="Z30" s="101"/>
      <c r="AC30" s="101"/>
    </row>
    <row r="31" spans="1:29" x14ac:dyDescent="0.25">
      <c r="A31" s="38"/>
      <c r="B31" s="64" t="s">
        <v>43</v>
      </c>
      <c r="C31" s="64" t="s">
        <v>84</v>
      </c>
      <c r="D31" s="64"/>
      <c r="E31" s="64"/>
      <c r="F31" s="64"/>
      <c r="G31" s="64"/>
      <c r="H31" s="64"/>
      <c r="I31" s="32"/>
      <c r="J31" s="24"/>
      <c r="L31" s="246"/>
      <c r="V31" s="246"/>
      <c r="X31" s="101"/>
      <c r="Y31" s="101"/>
      <c r="Z31" s="101"/>
      <c r="AC31" s="101"/>
    </row>
    <row r="32" spans="1:29" x14ac:dyDescent="0.25">
      <c r="A32" s="38"/>
      <c r="B32" s="64"/>
      <c r="C32" s="64"/>
      <c r="D32" s="64"/>
      <c r="E32" s="64"/>
      <c r="F32" s="64"/>
      <c r="G32" s="64"/>
      <c r="H32" s="64"/>
      <c r="I32" s="32"/>
      <c r="J32" s="24"/>
      <c r="L32" s="246"/>
      <c r="N32" s="280" t="s">
        <v>219</v>
      </c>
      <c r="O32" s="260" t="s">
        <v>205</v>
      </c>
      <c r="P32" s="258">
        <v>0.2</v>
      </c>
      <c r="Q32" s="260" t="s">
        <v>224</v>
      </c>
      <c r="R32" s="260" t="s">
        <v>233</v>
      </c>
      <c r="S32" s="244" t="s">
        <v>415</v>
      </c>
      <c r="T32" s="260" t="s">
        <v>206</v>
      </c>
      <c r="U32" s="244" t="s">
        <v>422</v>
      </c>
      <c r="V32" s="260" t="s">
        <v>226</v>
      </c>
      <c r="X32" s="101"/>
      <c r="Y32" s="101"/>
      <c r="Z32" s="101"/>
      <c r="AC32" s="101"/>
    </row>
    <row r="33" spans="1:29" ht="17.25" x14ac:dyDescent="0.25">
      <c r="A33" s="38"/>
      <c r="B33" s="87" t="s">
        <v>250</v>
      </c>
      <c r="C33" s="87"/>
      <c r="D33" s="87"/>
      <c r="E33" s="87"/>
      <c r="F33" s="87"/>
      <c r="G33" s="87"/>
      <c r="H33" s="87"/>
      <c r="I33" s="32"/>
      <c r="J33" s="24"/>
      <c r="L33" s="246"/>
      <c r="N33" s="246"/>
      <c r="O33" s="260" t="s">
        <v>205</v>
      </c>
      <c r="P33" s="258">
        <v>0.2</v>
      </c>
      <c r="Q33" s="260" t="s">
        <v>224</v>
      </c>
      <c r="R33" s="260" t="s">
        <v>233</v>
      </c>
      <c r="S33" s="260">
        <f>H9</f>
        <v>1800</v>
      </c>
      <c r="T33" s="260" t="s">
        <v>206</v>
      </c>
      <c r="U33" s="260">
        <f>H16</f>
        <v>300</v>
      </c>
      <c r="V33" s="260" t="s">
        <v>226</v>
      </c>
      <c r="X33" s="101"/>
      <c r="Y33" s="101"/>
      <c r="Z33" s="101"/>
      <c r="AC33" s="101"/>
    </row>
    <row r="34" spans="1:29" ht="18" x14ac:dyDescent="0.35">
      <c r="A34" s="38"/>
      <c r="B34" s="87" t="s">
        <v>251</v>
      </c>
      <c r="C34" s="87"/>
      <c r="D34" s="87"/>
      <c r="E34" s="87"/>
      <c r="F34" s="87"/>
      <c r="G34" s="87"/>
      <c r="H34" s="87"/>
      <c r="I34" s="32"/>
      <c r="J34" s="24"/>
      <c r="L34" s="246"/>
      <c r="N34" s="246"/>
      <c r="O34" s="260" t="s">
        <v>205</v>
      </c>
      <c r="P34" s="280">
        <f>MIN(Q42,P33*(S33+U33))</f>
        <v>420</v>
      </c>
      <c r="Q34" s="287"/>
      <c r="R34" s="288"/>
      <c r="S34" s="288"/>
      <c r="T34" s="288"/>
      <c r="U34" s="289">
        <f>H7+H14</f>
        <v>13700</v>
      </c>
      <c r="V34" s="246"/>
      <c r="X34" s="101"/>
      <c r="Y34" s="101"/>
      <c r="Z34" s="101"/>
      <c r="AC34" s="101"/>
    </row>
    <row r="35" spans="1:29" ht="18" x14ac:dyDescent="0.35">
      <c r="A35" s="38"/>
      <c r="B35" s="87" t="s">
        <v>252</v>
      </c>
      <c r="C35" s="87"/>
      <c r="D35" s="87"/>
      <c r="E35" s="87"/>
      <c r="F35" s="87"/>
      <c r="G35" s="87"/>
      <c r="H35" s="87"/>
      <c r="I35" s="32"/>
      <c r="J35" s="24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X35" s="101"/>
      <c r="Y35" s="101"/>
      <c r="Z35" s="101"/>
      <c r="AC35" s="101"/>
    </row>
    <row r="36" spans="1:29" x14ac:dyDescent="0.25">
      <c r="A36" s="38"/>
      <c r="B36" s="64"/>
      <c r="C36" s="87"/>
      <c r="D36" s="87"/>
      <c r="E36" s="87"/>
      <c r="F36" s="64"/>
      <c r="G36" s="64"/>
      <c r="H36" s="87"/>
      <c r="I36" s="56"/>
      <c r="J36" s="24"/>
      <c r="L36" s="246"/>
      <c r="M36" s="1" t="s">
        <v>239</v>
      </c>
      <c r="N36" s="246"/>
      <c r="O36" s="246"/>
      <c r="P36" s="246"/>
      <c r="Q36" s="246"/>
      <c r="R36" s="246"/>
      <c r="S36" s="246"/>
      <c r="T36" s="246"/>
      <c r="U36" s="246"/>
      <c r="V36" s="246"/>
      <c r="X36" s="101"/>
      <c r="Y36" s="101"/>
      <c r="Z36" s="101"/>
      <c r="AC36" s="101"/>
    </row>
    <row r="37" spans="1:29" ht="18" x14ac:dyDescent="0.35">
      <c r="A37" s="38"/>
      <c r="B37" s="64" t="s">
        <v>87</v>
      </c>
      <c r="C37" s="87" t="s">
        <v>85</v>
      </c>
      <c r="D37" s="87"/>
      <c r="E37" s="87"/>
      <c r="F37" s="64"/>
      <c r="G37" s="64"/>
      <c r="H37" s="87"/>
      <c r="I37" s="56"/>
      <c r="J37" s="24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X37" s="101"/>
      <c r="Y37" s="101"/>
      <c r="Z37" s="101"/>
      <c r="AC37" s="101"/>
    </row>
    <row r="38" spans="1:29" ht="18" x14ac:dyDescent="0.35">
      <c r="A38" s="38"/>
      <c r="B38" s="64" t="s">
        <v>88</v>
      </c>
      <c r="C38" s="87" t="s">
        <v>86</v>
      </c>
      <c r="D38" s="149"/>
      <c r="E38" s="149"/>
      <c r="F38" s="87"/>
      <c r="G38" s="87"/>
      <c r="H38" s="87"/>
      <c r="I38" s="86"/>
      <c r="J38" s="90"/>
      <c r="L38" s="246"/>
      <c r="M38" s="246"/>
      <c r="N38" s="280" t="s">
        <v>219</v>
      </c>
      <c r="O38" s="260" t="s">
        <v>205</v>
      </c>
      <c r="P38" s="258">
        <v>0.2</v>
      </c>
      <c r="Q38" s="260"/>
      <c r="R38" s="246"/>
      <c r="S38" s="246"/>
      <c r="T38" s="246"/>
      <c r="U38" s="246"/>
      <c r="V38" s="246"/>
      <c r="X38" s="101"/>
      <c r="Y38" s="101"/>
      <c r="Z38" s="101"/>
      <c r="AC38" s="101"/>
    </row>
    <row r="39" spans="1:29" x14ac:dyDescent="0.25">
      <c r="A39" s="38"/>
      <c r="B39" s="64"/>
      <c r="C39" s="87"/>
      <c r="D39" s="149"/>
      <c r="E39" s="149"/>
      <c r="F39" s="87"/>
      <c r="G39" s="87"/>
      <c r="H39" s="87"/>
      <c r="I39" s="86"/>
      <c r="J39" s="90"/>
      <c r="L39" s="246"/>
      <c r="M39" s="246"/>
      <c r="N39" s="246"/>
      <c r="O39" s="295" t="s">
        <v>240</v>
      </c>
      <c r="P39" s="260" t="s">
        <v>241</v>
      </c>
      <c r="Q39" s="260" t="s">
        <v>80</v>
      </c>
      <c r="R39" s="260" t="s">
        <v>216</v>
      </c>
      <c r="S39" s="260" t="s">
        <v>43</v>
      </c>
      <c r="T39" s="260" t="s">
        <v>223</v>
      </c>
      <c r="U39" s="244" t="s">
        <v>415</v>
      </c>
      <c r="V39" s="260" t="s">
        <v>206</v>
      </c>
      <c r="W39" s="244" t="s">
        <v>422</v>
      </c>
      <c r="X39" s="327" t="s">
        <v>226</v>
      </c>
      <c r="Y39" s="101"/>
      <c r="Z39" s="101"/>
      <c r="AC39" s="101"/>
    </row>
    <row r="40" spans="1:29" x14ac:dyDescent="0.25">
      <c r="A40" s="38"/>
      <c r="B40" s="64" t="s">
        <v>104</v>
      </c>
      <c r="C40" s="64"/>
      <c r="D40" s="149"/>
      <c r="E40" s="149"/>
      <c r="F40" s="87"/>
      <c r="G40" s="87"/>
      <c r="H40" s="87"/>
      <c r="I40" s="86"/>
      <c r="J40" s="90"/>
      <c r="X40" s="101"/>
      <c r="Y40" s="101"/>
      <c r="Z40" s="101"/>
      <c r="AC40" s="101"/>
    </row>
    <row r="41" spans="1:29" ht="15.75" thickBot="1" x14ac:dyDescent="0.3">
      <c r="A41" s="25"/>
      <c r="B41" s="49"/>
      <c r="C41" s="49"/>
      <c r="D41" s="49"/>
      <c r="E41" s="49"/>
      <c r="F41" s="49"/>
      <c r="G41" s="49"/>
      <c r="H41" s="49"/>
      <c r="I41" s="49"/>
      <c r="J41" s="27"/>
      <c r="O41" s="260" t="s">
        <v>205</v>
      </c>
      <c r="P41" s="258">
        <v>0.2</v>
      </c>
      <c r="X41" s="101"/>
      <c r="Y41" s="101"/>
      <c r="Z41" s="101"/>
      <c r="AC41" s="101"/>
    </row>
    <row r="42" spans="1:29" x14ac:dyDescent="0.25">
      <c r="B42" s="48"/>
      <c r="C42" s="48"/>
      <c r="D42" s="48"/>
      <c r="E42" s="48"/>
      <c r="F42" s="48"/>
      <c r="G42" s="48"/>
      <c r="H42" s="48"/>
      <c r="I42" s="48"/>
      <c r="L42" s="243"/>
      <c r="M42" s="243"/>
      <c r="N42" s="243"/>
      <c r="O42" s="295" t="s">
        <v>240</v>
      </c>
      <c r="P42" s="260" t="s">
        <v>241</v>
      </c>
      <c r="Q42" s="244">
        <f>H7+H14</f>
        <v>13700</v>
      </c>
      <c r="R42" s="260" t="s">
        <v>216</v>
      </c>
      <c r="S42" s="244">
        <f>SUM(H22:H24)</f>
        <v>3250</v>
      </c>
      <c r="T42" s="260" t="s">
        <v>223</v>
      </c>
      <c r="U42" s="244">
        <f>S33</f>
        <v>1800</v>
      </c>
      <c r="V42" s="260" t="s">
        <v>206</v>
      </c>
      <c r="W42" s="244">
        <f>U33</f>
        <v>300</v>
      </c>
      <c r="X42" s="327" t="s">
        <v>226</v>
      </c>
      <c r="Y42" s="101"/>
      <c r="Z42" s="101"/>
      <c r="AC42" s="101"/>
    </row>
    <row r="43" spans="1:29" x14ac:dyDescent="0.25">
      <c r="B43" s="48"/>
      <c r="C43" s="48"/>
      <c r="D43" s="48"/>
      <c r="E43" s="48"/>
      <c r="F43" s="48"/>
      <c r="G43" s="48"/>
      <c r="H43" s="48"/>
      <c r="I43" s="48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101"/>
      <c r="Z43" s="101"/>
      <c r="AC43" s="101"/>
    </row>
    <row r="44" spans="1:29" x14ac:dyDescent="0.25">
      <c r="B44" s="48"/>
      <c r="C44" s="48"/>
      <c r="D44" s="48"/>
      <c r="E44" s="48"/>
      <c r="F44" s="48"/>
      <c r="G44" s="48"/>
      <c r="H44" s="48"/>
      <c r="I44" s="48"/>
      <c r="L44" s="243"/>
      <c r="M44" s="243"/>
      <c r="N44" s="243"/>
      <c r="O44" s="260" t="s">
        <v>205</v>
      </c>
      <c r="P44" s="281">
        <f>MIN(Q42,P41*MAX(Q42-S42,U42+W42))</f>
        <v>2090</v>
      </c>
      <c r="Q44" s="287"/>
      <c r="R44" s="288"/>
      <c r="S44" s="288"/>
      <c r="T44" s="288"/>
      <c r="U44" s="289">
        <f>U34</f>
        <v>13700</v>
      </c>
      <c r="V44" s="243"/>
      <c r="W44" s="243"/>
      <c r="X44" s="243"/>
      <c r="Y44" s="101"/>
      <c r="Z44" s="101"/>
      <c r="AC44" s="101"/>
    </row>
    <row r="45" spans="1:29" x14ac:dyDescent="0.25">
      <c r="B45" s="48"/>
      <c r="C45" s="48"/>
      <c r="D45" s="48"/>
      <c r="E45" s="48"/>
      <c r="F45" s="48"/>
      <c r="G45" s="48"/>
      <c r="H45" s="48"/>
      <c r="I45" s="48"/>
      <c r="X45" s="101"/>
      <c r="Y45" s="101"/>
      <c r="Z45" s="101"/>
      <c r="AA45" s="101"/>
      <c r="AB45" s="101"/>
      <c r="AC45" s="101"/>
    </row>
    <row r="46" spans="1:29" x14ac:dyDescent="0.25">
      <c r="B46" s="48"/>
      <c r="C46" s="48"/>
      <c r="D46" s="48"/>
      <c r="E46" s="48"/>
      <c r="F46" s="48"/>
      <c r="G46" s="48"/>
      <c r="H46" s="48"/>
      <c r="I46" s="48"/>
      <c r="X46" s="101"/>
      <c r="Y46" s="101"/>
      <c r="Z46" s="101"/>
      <c r="AA46" s="101"/>
      <c r="AB46" s="101"/>
      <c r="AC46" s="101"/>
    </row>
    <row r="47" spans="1:29" x14ac:dyDescent="0.25">
      <c r="B47" s="48"/>
      <c r="C47" s="48"/>
      <c r="D47" s="48"/>
      <c r="E47" s="48"/>
      <c r="F47" s="48"/>
      <c r="G47" s="48"/>
      <c r="H47" s="48"/>
      <c r="I47" s="48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</row>
    <row r="48" spans="1:29" x14ac:dyDescent="0.25">
      <c r="B48" s="48"/>
      <c r="C48" s="48"/>
      <c r="D48" s="48"/>
      <c r="E48" s="48"/>
      <c r="F48" s="48"/>
      <c r="G48" s="48"/>
      <c r="H48" s="48"/>
      <c r="I48" s="48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</row>
    <row r="49" spans="2:23" x14ac:dyDescent="0.25">
      <c r="B49" s="48"/>
      <c r="C49" s="48"/>
      <c r="D49" s="48"/>
      <c r="E49" s="48"/>
      <c r="F49" s="48"/>
      <c r="G49" s="48"/>
      <c r="H49" s="48"/>
      <c r="I49" s="48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  <row r="50" spans="2:23" x14ac:dyDescent="0.25">
      <c r="B50" s="48"/>
      <c r="C50" s="48"/>
      <c r="D50" s="48"/>
      <c r="E50" s="48"/>
      <c r="F50" s="48"/>
      <c r="G50" s="48"/>
      <c r="H50" s="48"/>
      <c r="I50" s="48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</row>
    <row r="51" spans="2:23" x14ac:dyDescent="0.25">
      <c r="B51" s="48"/>
      <c r="C51" s="48"/>
      <c r="D51" s="48"/>
      <c r="E51" s="48"/>
      <c r="F51" s="48"/>
      <c r="G51" s="48"/>
      <c r="H51" s="48"/>
      <c r="I51" s="48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</row>
    <row r="52" spans="2:23" x14ac:dyDescent="0.25">
      <c r="B52" s="48"/>
      <c r="C52" s="48"/>
      <c r="D52" s="48"/>
      <c r="E52" s="48"/>
      <c r="F52" s="48"/>
      <c r="G52" s="48"/>
      <c r="H52" s="48"/>
      <c r="I52" s="48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</row>
    <row r="53" spans="2:23" x14ac:dyDescent="0.25">
      <c r="B53" s="48"/>
      <c r="C53" s="48"/>
      <c r="D53" s="48"/>
      <c r="E53" s="48"/>
      <c r="F53" s="48"/>
      <c r="G53" s="48"/>
      <c r="H53" s="48"/>
      <c r="I53" s="48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</row>
    <row r="54" spans="2:23" x14ac:dyDescent="0.25">
      <c r="B54" s="48"/>
      <c r="C54" s="48"/>
      <c r="D54" s="48"/>
      <c r="E54" s="48"/>
      <c r="F54" s="48"/>
      <c r="G54" s="48"/>
      <c r="H54" s="48"/>
      <c r="I54" s="48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</row>
    <row r="55" spans="2:23" x14ac:dyDescent="0.25">
      <c r="B55" s="48"/>
      <c r="C55" s="48"/>
      <c r="D55" s="48"/>
      <c r="E55" s="48"/>
      <c r="F55" s="48"/>
      <c r="G55" s="48"/>
      <c r="H55" s="48"/>
      <c r="I55" s="48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</row>
    <row r="56" spans="2:23" x14ac:dyDescent="0.25">
      <c r="B56" s="48"/>
      <c r="C56" s="48"/>
      <c r="D56" s="48"/>
      <c r="E56" s="48"/>
      <c r="F56" s="48"/>
      <c r="G56" s="48"/>
      <c r="H56" s="48"/>
      <c r="I56" s="48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</row>
    <row r="57" spans="2:23" x14ac:dyDescent="0.25">
      <c r="B57" s="48"/>
      <c r="C57" s="48"/>
      <c r="D57" s="48"/>
      <c r="E57" s="48"/>
      <c r="F57" s="48"/>
      <c r="G57" s="48"/>
      <c r="H57" s="48"/>
      <c r="I57" s="48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</row>
    <row r="58" spans="2:23" x14ac:dyDescent="0.25">
      <c r="B58" s="48"/>
      <c r="C58" s="48"/>
      <c r="D58" s="48"/>
      <c r="E58" s="48"/>
      <c r="F58" s="48"/>
      <c r="G58" s="48"/>
      <c r="H58" s="48"/>
      <c r="I58" s="48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</row>
    <row r="59" spans="2:23" x14ac:dyDescent="0.25">
      <c r="B59" s="48"/>
      <c r="C59" s="48"/>
      <c r="D59" s="48"/>
      <c r="E59" s="48"/>
      <c r="F59" s="48"/>
      <c r="G59" s="48"/>
      <c r="H59" s="48"/>
      <c r="I59" s="48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</row>
    <row r="60" spans="2:23" x14ac:dyDescent="0.25">
      <c r="B60" s="48"/>
      <c r="C60" s="48"/>
      <c r="D60" s="48"/>
      <c r="E60" s="48"/>
      <c r="F60" s="48"/>
      <c r="G60" s="48"/>
      <c r="H60" s="48"/>
      <c r="I60" s="48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</row>
    <row r="61" spans="2:23" x14ac:dyDescent="0.25">
      <c r="B61" s="48"/>
      <c r="C61" s="48"/>
      <c r="D61" s="48"/>
      <c r="E61" s="48"/>
      <c r="F61" s="48"/>
      <c r="G61" s="48"/>
      <c r="H61" s="48"/>
      <c r="I61" s="48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</row>
    <row r="62" spans="2:23" x14ac:dyDescent="0.25">
      <c r="B62" s="48"/>
      <c r="C62" s="48"/>
      <c r="D62" s="48"/>
      <c r="E62" s="48"/>
      <c r="F62" s="48"/>
      <c r="G62" s="48"/>
      <c r="H62" s="48"/>
      <c r="I62" s="48"/>
      <c r="L62" s="255" t="s">
        <v>242</v>
      </c>
      <c r="M62" s="255" t="s">
        <v>242</v>
      </c>
      <c r="N62" s="255" t="s">
        <v>242</v>
      </c>
      <c r="O62" s="255" t="s">
        <v>242</v>
      </c>
      <c r="P62" s="255" t="s">
        <v>242</v>
      </c>
      <c r="Q62" s="255" t="s">
        <v>242</v>
      </c>
      <c r="R62" s="255" t="s">
        <v>242</v>
      </c>
      <c r="S62" s="255" t="s">
        <v>242</v>
      </c>
      <c r="T62" s="255" t="s">
        <v>242</v>
      </c>
      <c r="U62" s="255" t="s">
        <v>242</v>
      </c>
      <c r="V62" s="255" t="s">
        <v>242</v>
      </c>
      <c r="W62" s="255" t="s">
        <v>242</v>
      </c>
    </row>
    <row r="63" spans="2:23" x14ac:dyDescent="0.25">
      <c r="B63" s="48"/>
      <c r="C63" s="48"/>
      <c r="D63" s="48"/>
      <c r="E63" s="48"/>
      <c r="F63" s="48"/>
      <c r="G63" s="48"/>
      <c r="H63" s="48"/>
      <c r="I63" s="48"/>
      <c r="L63" s="101" t="s">
        <v>78</v>
      </c>
      <c r="M63" s="255" t="s">
        <v>205</v>
      </c>
      <c r="N63" s="279" t="s">
        <v>218</v>
      </c>
      <c r="O63" s="255" t="s">
        <v>206</v>
      </c>
      <c r="P63" s="280" t="s">
        <v>219</v>
      </c>
    </row>
    <row r="64" spans="2:23" x14ac:dyDescent="0.25">
      <c r="B64" s="48"/>
      <c r="C64" s="48"/>
      <c r="D64" s="48"/>
      <c r="E64" s="48"/>
      <c r="F64" s="48"/>
      <c r="G64" s="48"/>
      <c r="H64" s="48"/>
      <c r="I64" s="48"/>
      <c r="L64" s="101" t="s">
        <v>78</v>
      </c>
      <c r="M64" s="255" t="s">
        <v>205</v>
      </c>
      <c r="N64" s="279">
        <f>O78</f>
        <v>0</v>
      </c>
      <c r="O64" s="255" t="s">
        <v>206</v>
      </c>
      <c r="P64" s="281" t="e">
        <f>W88</f>
        <v>#DIV/0!</v>
      </c>
    </row>
    <row r="65" spans="2:23" x14ac:dyDescent="0.25">
      <c r="B65" s="48"/>
      <c r="C65" s="48"/>
      <c r="D65" s="48"/>
      <c r="E65" s="48"/>
      <c r="F65" s="48"/>
      <c r="G65" s="48"/>
      <c r="H65" s="48"/>
      <c r="I65" s="48"/>
      <c r="O65" s="246"/>
      <c r="P65" s="246"/>
      <c r="Q65" s="246"/>
      <c r="R65" s="246"/>
      <c r="S65" s="246"/>
      <c r="T65" s="246"/>
      <c r="U65" s="246"/>
      <c r="V65" s="246"/>
    </row>
    <row r="66" spans="2:23" x14ac:dyDescent="0.25">
      <c r="B66" s="48"/>
      <c r="C66" s="48"/>
      <c r="D66" s="48"/>
      <c r="E66" s="48"/>
      <c r="F66" s="48"/>
      <c r="G66" s="48"/>
      <c r="H66" s="48"/>
      <c r="I66" s="48"/>
      <c r="L66" s="282" t="s">
        <v>78</v>
      </c>
      <c r="M66" s="283" t="s">
        <v>205</v>
      </c>
      <c r="N66" s="284" t="e">
        <f>N64+P64</f>
        <v>#DIV/0!</v>
      </c>
      <c r="O66" s="240" t="s">
        <v>220</v>
      </c>
    </row>
    <row r="67" spans="2:23" x14ac:dyDescent="0.25">
      <c r="B67" s="48"/>
      <c r="C67" s="48"/>
      <c r="D67" s="48"/>
      <c r="E67" s="48"/>
      <c r="F67" s="48"/>
      <c r="G67" s="48"/>
      <c r="H67" s="48"/>
      <c r="I67" s="48"/>
    </row>
    <row r="68" spans="2:23" x14ac:dyDescent="0.25">
      <c r="B68" s="48"/>
      <c r="C68" s="48"/>
      <c r="D68" s="48"/>
      <c r="E68" s="48"/>
      <c r="F68" s="48"/>
      <c r="G68" s="48"/>
      <c r="H68" s="48"/>
      <c r="I68" s="48"/>
      <c r="L68" s="256" t="s">
        <v>221</v>
      </c>
      <c r="M68" s="246"/>
      <c r="N68" s="246"/>
      <c r="O68" s="246"/>
      <c r="P68" s="246"/>
      <c r="Q68" s="246"/>
      <c r="R68" s="246"/>
      <c r="S68" s="246"/>
      <c r="T68" s="246"/>
      <c r="U68" s="246"/>
      <c r="V68" s="246"/>
    </row>
    <row r="69" spans="2:23" x14ac:dyDescent="0.25">
      <c r="B69" s="48"/>
      <c r="C69" s="48"/>
      <c r="D69" s="48"/>
      <c r="E69" s="48"/>
      <c r="F69" s="48"/>
      <c r="G69" s="48"/>
      <c r="H69" s="48"/>
      <c r="I69" s="48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</row>
    <row r="70" spans="2:23" x14ac:dyDescent="0.25">
      <c r="B70" s="48"/>
      <c r="C70" s="48"/>
      <c r="D70" s="48"/>
      <c r="E70" s="48"/>
      <c r="F70" s="48"/>
      <c r="G70" s="48"/>
      <c r="H70" s="48"/>
      <c r="I70" s="48"/>
      <c r="L70" s="246"/>
      <c r="M70" s="279" t="s">
        <v>218</v>
      </c>
      <c r="N70" s="255" t="s">
        <v>205</v>
      </c>
      <c r="O70" s="260" t="s">
        <v>80</v>
      </c>
      <c r="P70" s="255" t="s">
        <v>216</v>
      </c>
      <c r="Q70" s="260" t="s">
        <v>43</v>
      </c>
      <c r="R70" s="255"/>
      <c r="S70" s="260"/>
      <c r="T70" s="260"/>
      <c r="U70" s="258"/>
      <c r="V70" s="260"/>
      <c r="W70" s="244"/>
    </row>
    <row r="71" spans="2:23" ht="18.75" x14ac:dyDescent="0.35">
      <c r="B71" s="48"/>
      <c r="C71" s="48"/>
      <c r="D71" s="48"/>
      <c r="E71" s="48"/>
      <c r="F71" s="48"/>
      <c r="G71" s="48"/>
      <c r="H71" s="48"/>
      <c r="I71" s="48"/>
      <c r="L71" s="246"/>
      <c r="M71" s="246"/>
      <c r="N71" s="285" t="s">
        <v>217</v>
      </c>
      <c r="O71" s="260" t="s">
        <v>222</v>
      </c>
      <c r="P71" s="260" t="s">
        <v>43</v>
      </c>
      <c r="Q71" s="260" t="s">
        <v>223</v>
      </c>
      <c r="R71" s="258">
        <v>0.2</v>
      </c>
      <c r="S71" s="260" t="s">
        <v>224</v>
      </c>
      <c r="T71" s="244" t="s">
        <v>225</v>
      </c>
      <c r="U71" s="286" t="s">
        <v>226</v>
      </c>
      <c r="V71" s="246"/>
    </row>
    <row r="72" spans="2:23" ht="17.25" x14ac:dyDescent="0.25">
      <c r="B72" s="48"/>
      <c r="C72" s="48"/>
      <c r="D72" s="48"/>
      <c r="E72" s="48"/>
      <c r="F72" s="48"/>
      <c r="G72" s="48"/>
      <c r="H72" s="48"/>
      <c r="I72" s="48"/>
      <c r="L72" s="246"/>
      <c r="M72" s="246"/>
      <c r="N72" s="285" t="s">
        <v>217</v>
      </c>
      <c r="O72" s="260" t="s">
        <v>222</v>
      </c>
      <c r="P72" s="260" t="s">
        <v>43</v>
      </c>
      <c r="Q72" s="260" t="s">
        <v>223</v>
      </c>
      <c r="R72" s="258">
        <v>0.2</v>
      </c>
      <c r="S72" s="260" t="s">
        <v>224</v>
      </c>
      <c r="T72" s="244" t="s">
        <v>227</v>
      </c>
      <c r="U72" s="286" t="s">
        <v>226</v>
      </c>
      <c r="V72" s="246"/>
    </row>
    <row r="73" spans="2:23" x14ac:dyDescent="0.25">
      <c r="B73" s="48"/>
      <c r="C73" s="48"/>
      <c r="D73" s="48"/>
      <c r="E73" s="48"/>
      <c r="F73" s="48"/>
      <c r="G73" s="48"/>
      <c r="H73" s="48"/>
      <c r="I73" s="48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</row>
    <row r="74" spans="2:23" x14ac:dyDescent="0.25">
      <c r="B74" s="48"/>
      <c r="C74" s="48"/>
      <c r="D74" s="48"/>
      <c r="E74" s="48"/>
      <c r="F74" s="48"/>
      <c r="G74" s="48"/>
      <c r="H74" s="48"/>
      <c r="I74" s="48"/>
      <c r="L74" s="246"/>
      <c r="M74" s="246"/>
      <c r="N74" s="255" t="s">
        <v>205</v>
      </c>
      <c r="O74" s="260">
        <f>E70+E77</f>
        <v>0</v>
      </c>
      <c r="P74" s="255" t="s">
        <v>216</v>
      </c>
      <c r="Q74" s="260">
        <f>SUM(E85:E87)</f>
        <v>0</v>
      </c>
      <c r="R74" s="246"/>
      <c r="S74" s="246"/>
      <c r="T74" s="246"/>
      <c r="U74" s="246"/>
      <c r="V74" s="246"/>
    </row>
    <row r="75" spans="2:23" x14ac:dyDescent="0.25">
      <c r="B75" s="48"/>
      <c r="C75" s="48"/>
      <c r="D75" s="48"/>
      <c r="E75" s="48"/>
      <c r="F75" s="48"/>
      <c r="G75" s="48"/>
      <c r="H75" s="48"/>
      <c r="I75" s="48"/>
      <c r="L75" s="246"/>
      <c r="M75" s="246"/>
      <c r="N75" s="285" t="s">
        <v>217</v>
      </c>
      <c r="O75" s="260" t="s">
        <v>222</v>
      </c>
      <c r="P75" s="260">
        <f>Q74</f>
        <v>0</v>
      </c>
      <c r="Q75" s="260" t="s">
        <v>223</v>
      </c>
      <c r="R75" s="258">
        <v>0.2</v>
      </c>
      <c r="S75" s="260" t="s">
        <v>224</v>
      </c>
      <c r="T75" s="260">
        <f>E72</f>
        <v>0</v>
      </c>
      <c r="U75" s="286" t="s">
        <v>226</v>
      </c>
      <c r="V75" s="246"/>
    </row>
    <row r="76" spans="2:23" x14ac:dyDescent="0.25">
      <c r="B76" s="48"/>
      <c r="C76" s="48"/>
      <c r="D76" s="48"/>
      <c r="E76" s="48"/>
      <c r="F76" s="48"/>
      <c r="G76" s="48"/>
      <c r="H76" s="48"/>
      <c r="I76" s="48"/>
      <c r="L76" s="246"/>
      <c r="M76" s="246"/>
      <c r="N76" s="285" t="s">
        <v>217</v>
      </c>
      <c r="O76" s="260" t="s">
        <v>222</v>
      </c>
      <c r="P76" s="260">
        <f>P75</f>
        <v>0</v>
      </c>
      <c r="Q76" s="260" t="s">
        <v>223</v>
      </c>
      <c r="R76" s="258">
        <v>0.2</v>
      </c>
      <c r="S76" s="260" t="s">
        <v>224</v>
      </c>
      <c r="T76" s="260">
        <f>E77</f>
        <v>0</v>
      </c>
      <c r="U76" s="286" t="s">
        <v>226</v>
      </c>
      <c r="V76" s="246"/>
    </row>
    <row r="77" spans="2:23" x14ac:dyDescent="0.25">
      <c r="B77" s="48"/>
      <c r="C77" s="48"/>
      <c r="D77" s="48"/>
      <c r="E77" s="48"/>
      <c r="F77" s="48"/>
      <c r="G77" s="48"/>
      <c r="H77" s="48"/>
      <c r="I77" s="48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</row>
    <row r="78" spans="2:23" x14ac:dyDescent="0.25">
      <c r="B78" s="48"/>
      <c r="C78" s="48"/>
      <c r="D78" s="48"/>
      <c r="E78" s="48"/>
      <c r="F78" s="48"/>
      <c r="G78" s="48"/>
      <c r="H78" s="48"/>
      <c r="I78" s="48"/>
      <c r="L78" s="246"/>
      <c r="M78" s="246"/>
      <c r="N78" s="255" t="s">
        <v>205</v>
      </c>
      <c r="O78" s="279">
        <f>MIN(O74,O74-Q74+MIN(P75,R75*T75)+MIN(P76,R76*T76))</f>
        <v>0</v>
      </c>
      <c r="P78" s="287" t="s">
        <v>228</v>
      </c>
      <c r="Q78" s="288"/>
      <c r="R78" s="288"/>
      <c r="S78" s="288"/>
      <c r="T78" s="289">
        <f>O74</f>
        <v>0</v>
      </c>
      <c r="U78" s="246"/>
      <c r="V78" s="246"/>
    </row>
    <row r="79" spans="2:23" x14ac:dyDescent="0.25">
      <c r="B79" s="48"/>
      <c r="C79" s="48"/>
      <c r="D79" s="48"/>
      <c r="E79" s="48"/>
      <c r="F79" s="48"/>
      <c r="G79" s="48"/>
      <c r="H79" s="48"/>
      <c r="I79" s="48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</row>
    <row r="80" spans="2:23" x14ac:dyDescent="0.25">
      <c r="B80" s="48"/>
      <c r="C80" s="48"/>
      <c r="D80" s="48"/>
      <c r="E80" s="48"/>
      <c r="F80" s="48"/>
      <c r="G80" s="48"/>
      <c r="H80" s="48"/>
      <c r="I80" s="48"/>
      <c r="L80" s="256" t="s">
        <v>229</v>
      </c>
      <c r="M80" s="246"/>
      <c r="N80" s="246"/>
      <c r="O80" s="246"/>
      <c r="P80" s="246"/>
      <c r="Q80" s="246"/>
      <c r="R80" s="246"/>
      <c r="S80" s="246"/>
      <c r="T80" s="246"/>
      <c r="U80" s="246"/>
      <c r="V80" s="246"/>
    </row>
    <row r="81" spans="2:23" x14ac:dyDescent="0.25">
      <c r="B81" s="48"/>
      <c r="C81" s="48"/>
      <c r="D81" s="48"/>
      <c r="E81" s="48"/>
      <c r="F81" s="48"/>
      <c r="G81" s="48"/>
      <c r="H81" s="48"/>
      <c r="I81" s="48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</row>
    <row r="82" spans="2:23" x14ac:dyDescent="0.25">
      <c r="B82" s="48"/>
      <c r="C82" s="48"/>
      <c r="D82" s="48"/>
      <c r="E82" s="48"/>
      <c r="F82" s="48"/>
      <c r="G82" s="48"/>
      <c r="H82" s="48"/>
      <c r="I82" s="48"/>
      <c r="L82" s="246"/>
      <c r="M82" s="290" t="s">
        <v>230</v>
      </c>
      <c r="N82" s="246"/>
      <c r="O82" s="246"/>
      <c r="P82" s="246"/>
      <c r="Q82" s="246"/>
      <c r="R82" s="246"/>
      <c r="S82" s="246"/>
      <c r="T82" s="246"/>
      <c r="U82" s="246"/>
      <c r="V82" s="246"/>
    </row>
    <row r="83" spans="2:23" x14ac:dyDescent="0.25">
      <c r="B83" s="48"/>
      <c r="C83" s="48"/>
      <c r="D83" s="48"/>
      <c r="E83" s="48"/>
      <c r="F83" s="48"/>
      <c r="G83" s="48"/>
      <c r="H83" s="48"/>
      <c r="I83" s="48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</row>
    <row r="84" spans="2:23" ht="18.75" x14ac:dyDescent="0.35">
      <c r="B84" s="48"/>
      <c r="C84" s="48"/>
      <c r="D84" s="48"/>
      <c r="E84" s="48"/>
      <c r="F84" s="48"/>
      <c r="G84" s="48"/>
      <c r="H84" s="48"/>
      <c r="I84" s="48"/>
      <c r="L84" s="246"/>
      <c r="M84" s="291" t="s">
        <v>231</v>
      </c>
      <c r="N84" s="291"/>
      <c r="O84" s="260" t="s">
        <v>205</v>
      </c>
      <c r="P84" s="244" t="s">
        <v>225</v>
      </c>
      <c r="Q84" s="255" t="s">
        <v>232</v>
      </c>
      <c r="R84" s="276" t="s">
        <v>233</v>
      </c>
      <c r="S84" s="244" t="s">
        <v>234</v>
      </c>
      <c r="T84" s="260" t="s">
        <v>206</v>
      </c>
      <c r="U84" s="292" t="s">
        <v>235</v>
      </c>
      <c r="V84" s="260" t="s">
        <v>226</v>
      </c>
    </row>
    <row r="85" spans="2:23" x14ac:dyDescent="0.25">
      <c r="B85" s="48"/>
      <c r="C85" s="48"/>
      <c r="D85" s="48"/>
      <c r="E85" s="48"/>
      <c r="F85" s="48"/>
      <c r="G85" s="48"/>
      <c r="H85" s="48"/>
      <c r="I85" s="48"/>
      <c r="L85" s="246"/>
      <c r="M85" s="246"/>
      <c r="N85" s="246"/>
      <c r="O85" s="260" t="s">
        <v>205</v>
      </c>
      <c r="P85" s="260">
        <f>F72</f>
        <v>0</v>
      </c>
      <c r="Q85" s="255" t="s">
        <v>232</v>
      </c>
      <c r="R85" s="276" t="s">
        <v>233</v>
      </c>
      <c r="S85" s="260">
        <f>F71</f>
        <v>0</v>
      </c>
      <c r="T85" s="260" t="s">
        <v>206</v>
      </c>
      <c r="U85" s="260">
        <f>F84</f>
        <v>0</v>
      </c>
      <c r="V85" s="260" t="s">
        <v>226</v>
      </c>
    </row>
    <row r="86" spans="2:23" x14ac:dyDescent="0.25">
      <c r="B86" s="48"/>
      <c r="C86" s="48"/>
      <c r="D86" s="48"/>
      <c r="E86" s="48"/>
      <c r="F86" s="48"/>
      <c r="G86" s="48"/>
      <c r="H86" s="48"/>
      <c r="I86" s="48"/>
      <c r="L86" s="246"/>
      <c r="M86" s="246"/>
      <c r="N86" s="246"/>
      <c r="O86" s="260" t="s">
        <v>205</v>
      </c>
      <c r="P86" s="293" t="e">
        <f>P85/(S85+U85)</f>
        <v>#DIV/0!</v>
      </c>
      <c r="Q86" s="246"/>
      <c r="R86" s="246"/>
      <c r="S86" s="246"/>
      <c r="T86" s="246"/>
      <c r="U86" s="246"/>
      <c r="V86" s="246"/>
    </row>
    <row r="87" spans="2:23" x14ac:dyDescent="0.25">
      <c r="B87" s="48"/>
      <c r="C87" s="48"/>
      <c r="D87" s="48"/>
      <c r="E87" s="48"/>
      <c r="F87" s="48"/>
      <c r="G87" s="48"/>
      <c r="H87" s="48"/>
      <c r="I87" s="48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</row>
    <row r="88" spans="2:23" x14ac:dyDescent="0.25">
      <c r="B88" s="48"/>
      <c r="C88" s="48"/>
      <c r="D88" s="48"/>
      <c r="E88" s="48"/>
      <c r="F88" s="48"/>
      <c r="G88" s="48"/>
      <c r="H88" s="48"/>
      <c r="I88" s="48"/>
      <c r="L88" s="246"/>
      <c r="M88" s="246" t="s">
        <v>236</v>
      </c>
      <c r="N88" s="246"/>
      <c r="O88" s="246"/>
      <c r="P88" s="246"/>
      <c r="Q88" s="246"/>
      <c r="R88" s="294" t="e">
        <f>IF(P86&lt;0.2,"NOT slow-paying", "IS slow-paying")</f>
        <v>#DIV/0!</v>
      </c>
      <c r="S88" s="294"/>
      <c r="T88" s="255" t="s">
        <v>185</v>
      </c>
      <c r="U88" s="280" t="s">
        <v>219</v>
      </c>
      <c r="V88" s="255" t="s">
        <v>205</v>
      </c>
      <c r="W88" s="280" t="e">
        <f>IF(P86&lt;20%,P94,P104)</f>
        <v>#DIV/0!</v>
      </c>
    </row>
    <row r="89" spans="2:23" x14ac:dyDescent="0.25">
      <c r="B89" s="48"/>
      <c r="C89" s="48"/>
      <c r="D89" s="48"/>
      <c r="E89" s="48"/>
      <c r="F89" s="48"/>
      <c r="G89" s="48"/>
      <c r="H89" s="48"/>
      <c r="I89" s="48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</row>
    <row r="90" spans="2:23" x14ac:dyDescent="0.25">
      <c r="B90" s="48"/>
      <c r="C90" s="48"/>
      <c r="D90" s="48"/>
      <c r="E90" s="48"/>
      <c r="F90" s="48"/>
      <c r="G90" s="48"/>
      <c r="H90" s="48"/>
      <c r="I90" s="48"/>
      <c r="L90" s="246"/>
      <c r="M90" s="1" t="s">
        <v>237</v>
      </c>
      <c r="V90" s="246"/>
    </row>
    <row r="91" spans="2:23" x14ac:dyDescent="0.25">
      <c r="B91" s="48"/>
      <c r="C91" s="48"/>
      <c r="D91" s="48"/>
      <c r="E91" s="48"/>
      <c r="F91" s="48"/>
      <c r="G91" s="48"/>
      <c r="H91" s="48"/>
      <c r="I91" s="48"/>
      <c r="L91" s="246"/>
      <c r="V91" s="246"/>
    </row>
    <row r="92" spans="2:23" ht="18.75" x14ac:dyDescent="0.35">
      <c r="B92" s="48"/>
      <c r="C92" s="48"/>
      <c r="D92" s="48"/>
      <c r="E92" s="48"/>
      <c r="F92" s="48"/>
      <c r="G92" s="48"/>
      <c r="H92" s="48"/>
      <c r="I92" s="48"/>
      <c r="L92" s="246"/>
      <c r="N92" s="280" t="s">
        <v>219</v>
      </c>
      <c r="O92" s="260" t="s">
        <v>205</v>
      </c>
      <c r="P92" s="258">
        <v>0.2</v>
      </c>
      <c r="Q92" s="260" t="s">
        <v>224</v>
      </c>
      <c r="R92" s="260" t="s">
        <v>233</v>
      </c>
      <c r="S92" s="244" t="s">
        <v>225</v>
      </c>
      <c r="T92" s="260" t="s">
        <v>206</v>
      </c>
      <c r="U92" s="244" t="s">
        <v>238</v>
      </c>
      <c r="V92" s="260" t="s">
        <v>226</v>
      </c>
    </row>
    <row r="93" spans="2:23" x14ac:dyDescent="0.25">
      <c r="B93" s="48"/>
      <c r="C93" s="48"/>
      <c r="D93" s="48"/>
      <c r="E93" s="48"/>
      <c r="F93" s="48"/>
      <c r="G93" s="48"/>
      <c r="H93" s="48"/>
      <c r="I93" s="48"/>
      <c r="L93" s="246"/>
      <c r="N93" s="246"/>
      <c r="O93" s="260" t="s">
        <v>205</v>
      </c>
      <c r="P93" s="258">
        <v>0.2</v>
      </c>
      <c r="Q93" s="260" t="s">
        <v>224</v>
      </c>
      <c r="R93" s="260" t="s">
        <v>233</v>
      </c>
      <c r="S93" s="260">
        <f>F72</f>
        <v>0</v>
      </c>
      <c r="T93" s="260" t="s">
        <v>206</v>
      </c>
      <c r="U93" s="260">
        <f>F79</f>
        <v>0</v>
      </c>
      <c r="V93" s="260" t="s">
        <v>226</v>
      </c>
    </row>
    <row r="94" spans="2:23" x14ac:dyDescent="0.25">
      <c r="B94" s="48"/>
      <c r="C94" s="48"/>
      <c r="D94" s="48"/>
      <c r="E94" s="48"/>
      <c r="F94" s="48"/>
      <c r="G94" s="48"/>
      <c r="H94" s="48"/>
      <c r="I94" s="48"/>
      <c r="L94" s="246"/>
      <c r="N94" s="246"/>
      <c r="O94" s="260" t="s">
        <v>205</v>
      </c>
      <c r="P94" s="280">
        <f>MIN(Q102,P93*(S93+U93))</f>
        <v>0</v>
      </c>
      <c r="Q94" s="287" t="s">
        <v>228</v>
      </c>
      <c r="R94" s="288"/>
      <c r="S94" s="288"/>
      <c r="T94" s="288"/>
      <c r="U94" s="289">
        <f>F70+F77</f>
        <v>0</v>
      </c>
      <c r="V94" s="246"/>
    </row>
    <row r="95" spans="2:23" x14ac:dyDescent="0.25">
      <c r="B95" s="48"/>
      <c r="C95" s="48"/>
      <c r="D95" s="48"/>
      <c r="E95" s="48"/>
      <c r="F95" s="48"/>
      <c r="G95" s="48"/>
      <c r="H95" s="48"/>
      <c r="I95" s="48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</row>
    <row r="96" spans="2:23" x14ac:dyDescent="0.25">
      <c r="B96" s="48"/>
      <c r="C96" s="48"/>
      <c r="D96" s="48"/>
      <c r="E96" s="48"/>
      <c r="F96" s="48"/>
      <c r="G96" s="48"/>
      <c r="H96" s="48"/>
      <c r="I96" s="48"/>
      <c r="L96" s="246"/>
      <c r="M96" s="1" t="s">
        <v>239</v>
      </c>
      <c r="N96" s="246"/>
      <c r="O96" s="246"/>
      <c r="P96" s="246"/>
      <c r="Q96" s="246"/>
      <c r="R96" s="246"/>
      <c r="S96" s="246"/>
      <c r="T96" s="246"/>
      <c r="U96" s="246"/>
      <c r="V96" s="246"/>
    </row>
    <row r="97" spans="12:23" x14ac:dyDescent="0.25"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</row>
    <row r="98" spans="12:23" x14ac:dyDescent="0.25">
      <c r="L98" s="246"/>
      <c r="M98" s="246"/>
      <c r="N98" s="280" t="s">
        <v>219</v>
      </c>
      <c r="O98" s="260" t="s">
        <v>205</v>
      </c>
      <c r="P98" s="258">
        <v>0.2</v>
      </c>
      <c r="Q98" s="260"/>
      <c r="R98" s="246"/>
      <c r="S98" s="246"/>
      <c r="T98" s="246"/>
      <c r="U98" s="246"/>
      <c r="V98" s="246"/>
    </row>
    <row r="99" spans="12:23" ht="18.75" x14ac:dyDescent="0.35">
      <c r="L99" s="246"/>
      <c r="M99" s="246"/>
      <c r="N99" s="246"/>
      <c r="O99" s="295" t="s">
        <v>240</v>
      </c>
      <c r="P99" s="260" t="s">
        <v>241</v>
      </c>
      <c r="Q99" s="260" t="s">
        <v>80</v>
      </c>
      <c r="R99" s="260" t="s">
        <v>216</v>
      </c>
      <c r="S99" s="260" t="s">
        <v>43</v>
      </c>
      <c r="T99" s="260" t="s">
        <v>223</v>
      </c>
      <c r="U99" s="244" t="s">
        <v>225</v>
      </c>
      <c r="V99" s="260" t="s">
        <v>206</v>
      </c>
      <c r="W99" s="244" t="s">
        <v>238</v>
      </c>
    </row>
    <row r="101" spans="12:23" x14ac:dyDescent="0.25">
      <c r="O101" s="260" t="s">
        <v>205</v>
      </c>
      <c r="P101" s="258">
        <v>0.2</v>
      </c>
    </row>
    <row r="102" spans="12:23" x14ac:dyDescent="0.25">
      <c r="L102" s="243"/>
      <c r="M102" s="243"/>
      <c r="N102" s="243"/>
      <c r="O102" s="295" t="s">
        <v>240</v>
      </c>
      <c r="P102" s="260" t="s">
        <v>241</v>
      </c>
      <c r="Q102" s="244">
        <f>F70+F77</f>
        <v>0</v>
      </c>
      <c r="R102" s="260" t="s">
        <v>216</v>
      </c>
      <c r="S102" s="244">
        <f>SUM(F85:F87)</f>
        <v>0</v>
      </c>
      <c r="T102" s="260" t="s">
        <v>223</v>
      </c>
      <c r="U102" s="244">
        <f>S93</f>
        <v>0</v>
      </c>
      <c r="V102" s="260" t="s">
        <v>206</v>
      </c>
      <c r="W102" s="244">
        <f>U93</f>
        <v>0</v>
      </c>
    </row>
    <row r="103" spans="12:23" x14ac:dyDescent="0.25"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</row>
    <row r="104" spans="12:23" x14ac:dyDescent="0.25">
      <c r="L104" s="243"/>
      <c r="M104" s="243"/>
      <c r="N104" s="243"/>
      <c r="O104" s="260" t="s">
        <v>205</v>
      </c>
      <c r="P104" s="281">
        <f>MIN(Q102,P101*MAX(Q102-S102,U102+W102))</f>
        <v>0</v>
      </c>
      <c r="Q104" s="287" t="s">
        <v>228</v>
      </c>
      <c r="R104" s="288"/>
      <c r="S104" s="288"/>
      <c r="T104" s="288"/>
      <c r="U104" s="289">
        <f>U94</f>
        <v>0</v>
      </c>
      <c r="V104" s="243"/>
      <c r="W104" s="243"/>
    </row>
    <row r="105" spans="12:23" x14ac:dyDescent="0.25"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</row>
    <row r="106" spans="12:23" x14ac:dyDescent="0.25"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</row>
    <row r="107" spans="12:23" x14ac:dyDescent="0.25"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</row>
    <row r="108" spans="12:23" x14ac:dyDescent="0.25"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</row>
    <row r="109" spans="12:23" x14ac:dyDescent="0.25"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</row>
    <row r="110" spans="12:23" x14ac:dyDescent="0.25"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</row>
    <row r="111" spans="12:23" x14ac:dyDescent="0.25"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</row>
    <row r="112" spans="12:23" x14ac:dyDescent="0.25"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</row>
    <row r="113" spans="12:23" x14ac:dyDescent="0.25"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</row>
    <row r="114" spans="12:23" x14ac:dyDescent="0.25"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</row>
    <row r="115" spans="12:23" x14ac:dyDescent="0.25"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</row>
    <row r="116" spans="12:23" x14ac:dyDescent="0.25"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</row>
    <row r="117" spans="12:23" x14ac:dyDescent="0.25"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</row>
    <row r="118" spans="12:23" x14ac:dyDescent="0.25"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</row>
    <row r="119" spans="12:23" x14ac:dyDescent="0.25"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</row>
    <row r="120" spans="12:23" x14ac:dyDescent="0.25"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</row>
    <row r="121" spans="12:23" x14ac:dyDescent="0.25"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</row>
    <row r="122" spans="12:23" x14ac:dyDescent="0.25">
      <c r="L122" s="255" t="s">
        <v>242</v>
      </c>
      <c r="M122" s="255" t="s">
        <v>242</v>
      </c>
      <c r="N122" s="255" t="s">
        <v>242</v>
      </c>
      <c r="O122" s="255" t="s">
        <v>242</v>
      </c>
      <c r="P122" s="255" t="s">
        <v>242</v>
      </c>
      <c r="Q122" s="255" t="s">
        <v>242</v>
      </c>
      <c r="R122" s="255" t="s">
        <v>242</v>
      </c>
      <c r="S122" s="255" t="s">
        <v>242</v>
      </c>
      <c r="T122" s="255" t="s">
        <v>242</v>
      </c>
      <c r="U122" s="255" t="s">
        <v>242</v>
      </c>
      <c r="V122" s="255" t="s">
        <v>242</v>
      </c>
      <c r="W122" s="255" t="s">
        <v>242</v>
      </c>
    </row>
    <row r="123" spans="12:23" x14ac:dyDescent="0.25">
      <c r="L123" s="101" t="s">
        <v>78</v>
      </c>
      <c r="M123" s="255" t="s">
        <v>205</v>
      </c>
      <c r="N123" s="279" t="s">
        <v>218</v>
      </c>
      <c r="O123" s="255" t="s">
        <v>206</v>
      </c>
      <c r="P123" s="280" t="s">
        <v>219</v>
      </c>
    </row>
    <row r="124" spans="12:23" x14ac:dyDescent="0.25">
      <c r="L124" s="101" t="s">
        <v>78</v>
      </c>
      <c r="M124" s="255" t="s">
        <v>205</v>
      </c>
      <c r="N124" s="279">
        <f>O138</f>
        <v>0</v>
      </c>
      <c r="O124" s="255" t="s">
        <v>206</v>
      </c>
      <c r="P124" s="281" t="e">
        <f>W148</f>
        <v>#DIV/0!</v>
      </c>
    </row>
    <row r="125" spans="12:23" x14ac:dyDescent="0.25">
      <c r="O125" s="246"/>
      <c r="P125" s="246"/>
      <c r="Q125" s="246"/>
      <c r="R125" s="246"/>
      <c r="S125" s="246"/>
      <c r="T125" s="246"/>
      <c r="U125" s="246"/>
      <c r="V125" s="246"/>
    </row>
    <row r="126" spans="12:23" x14ac:dyDescent="0.25">
      <c r="L126" s="282" t="s">
        <v>78</v>
      </c>
      <c r="M126" s="283" t="s">
        <v>205</v>
      </c>
      <c r="N126" s="284" t="e">
        <f>N124+P124</f>
        <v>#DIV/0!</v>
      </c>
      <c r="O126" s="240" t="s">
        <v>220</v>
      </c>
    </row>
    <row r="128" spans="12:23" x14ac:dyDescent="0.25">
      <c r="L128" s="256" t="s">
        <v>221</v>
      </c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</row>
    <row r="129" spans="12:23" x14ac:dyDescent="0.25"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</row>
    <row r="130" spans="12:23" x14ac:dyDescent="0.25">
      <c r="L130" s="246"/>
      <c r="M130" s="279" t="s">
        <v>218</v>
      </c>
      <c r="N130" s="255" t="s">
        <v>205</v>
      </c>
      <c r="O130" s="260" t="s">
        <v>80</v>
      </c>
      <c r="P130" s="255" t="s">
        <v>216</v>
      </c>
      <c r="Q130" s="260" t="s">
        <v>43</v>
      </c>
      <c r="R130" s="255"/>
      <c r="S130" s="260"/>
      <c r="T130" s="260"/>
      <c r="U130" s="258"/>
      <c r="V130" s="260"/>
      <c r="W130" s="244"/>
    </row>
    <row r="131" spans="12:23" ht="18.75" x14ac:dyDescent="0.35">
      <c r="L131" s="246"/>
      <c r="M131" s="246"/>
      <c r="N131" s="285" t="s">
        <v>217</v>
      </c>
      <c r="O131" s="260" t="s">
        <v>222</v>
      </c>
      <c r="P131" s="260" t="s">
        <v>43</v>
      </c>
      <c r="Q131" s="260" t="s">
        <v>223</v>
      </c>
      <c r="R131" s="258">
        <v>0.2</v>
      </c>
      <c r="S131" s="260" t="s">
        <v>224</v>
      </c>
      <c r="T131" s="244" t="s">
        <v>225</v>
      </c>
      <c r="U131" s="286" t="s">
        <v>226</v>
      </c>
      <c r="V131" s="246"/>
    </row>
    <row r="132" spans="12:23" ht="17.25" x14ac:dyDescent="0.25">
      <c r="L132" s="246"/>
      <c r="M132" s="246"/>
      <c r="N132" s="285" t="s">
        <v>217</v>
      </c>
      <c r="O132" s="260" t="s">
        <v>222</v>
      </c>
      <c r="P132" s="260" t="s">
        <v>43</v>
      </c>
      <c r="Q132" s="260" t="s">
        <v>223</v>
      </c>
      <c r="R132" s="258">
        <v>0.2</v>
      </c>
      <c r="S132" s="260" t="s">
        <v>224</v>
      </c>
      <c r="T132" s="244" t="s">
        <v>227</v>
      </c>
      <c r="U132" s="286" t="s">
        <v>226</v>
      </c>
      <c r="V132" s="246"/>
    </row>
    <row r="133" spans="12:23" x14ac:dyDescent="0.25"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</row>
    <row r="134" spans="12:23" x14ac:dyDescent="0.25">
      <c r="L134" s="246"/>
      <c r="M134" s="246"/>
      <c r="N134" s="255" t="s">
        <v>205</v>
      </c>
      <c r="O134" s="260">
        <f>E130+E137</f>
        <v>0</v>
      </c>
      <c r="P134" s="255" t="s">
        <v>216</v>
      </c>
      <c r="Q134" s="260">
        <f>SUM(E145:E147)</f>
        <v>0</v>
      </c>
      <c r="R134" s="246"/>
      <c r="S134" s="246"/>
      <c r="T134" s="246"/>
      <c r="U134" s="246"/>
      <c r="V134" s="246"/>
    </row>
    <row r="135" spans="12:23" x14ac:dyDescent="0.25">
      <c r="L135" s="246"/>
      <c r="M135" s="246"/>
      <c r="N135" s="285" t="s">
        <v>217</v>
      </c>
      <c r="O135" s="260" t="s">
        <v>222</v>
      </c>
      <c r="P135" s="260">
        <f>Q134</f>
        <v>0</v>
      </c>
      <c r="Q135" s="260" t="s">
        <v>223</v>
      </c>
      <c r="R135" s="258">
        <v>0.2</v>
      </c>
      <c r="S135" s="260" t="s">
        <v>224</v>
      </c>
      <c r="T135" s="260">
        <f>E132</f>
        <v>0</v>
      </c>
      <c r="U135" s="286" t="s">
        <v>226</v>
      </c>
      <c r="V135" s="246"/>
    </row>
    <row r="136" spans="12:23" x14ac:dyDescent="0.25">
      <c r="L136" s="246"/>
      <c r="M136" s="246"/>
      <c r="N136" s="285" t="s">
        <v>217</v>
      </c>
      <c r="O136" s="260" t="s">
        <v>222</v>
      </c>
      <c r="P136" s="260">
        <f>P135</f>
        <v>0</v>
      </c>
      <c r="Q136" s="260" t="s">
        <v>223</v>
      </c>
      <c r="R136" s="258">
        <v>0.2</v>
      </c>
      <c r="S136" s="260" t="s">
        <v>224</v>
      </c>
      <c r="T136" s="260">
        <f>E137</f>
        <v>0</v>
      </c>
      <c r="U136" s="286" t="s">
        <v>226</v>
      </c>
      <c r="V136" s="246"/>
    </row>
    <row r="137" spans="12:23" x14ac:dyDescent="0.25"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</row>
    <row r="138" spans="12:23" x14ac:dyDescent="0.25">
      <c r="L138" s="246"/>
      <c r="M138" s="246"/>
      <c r="N138" s="255" t="s">
        <v>205</v>
      </c>
      <c r="O138" s="279">
        <f>MIN(O134,O134-Q134+MIN(P135,R135*T135)+MIN(P136,R136*T136))</f>
        <v>0</v>
      </c>
      <c r="P138" s="287" t="s">
        <v>228</v>
      </c>
      <c r="Q138" s="288"/>
      <c r="R138" s="288"/>
      <c r="S138" s="288"/>
      <c r="T138" s="289">
        <f>O134</f>
        <v>0</v>
      </c>
      <c r="U138" s="246"/>
      <c r="V138" s="246"/>
    </row>
    <row r="139" spans="12:23" x14ac:dyDescent="0.25"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</row>
    <row r="140" spans="12:23" x14ac:dyDescent="0.25">
      <c r="L140" s="256" t="s">
        <v>229</v>
      </c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</row>
    <row r="141" spans="12:23" x14ac:dyDescent="0.25"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</row>
    <row r="142" spans="12:23" x14ac:dyDescent="0.25">
      <c r="L142" s="246"/>
      <c r="M142" s="290" t="s">
        <v>230</v>
      </c>
      <c r="N142" s="246"/>
      <c r="O142" s="246"/>
      <c r="P142" s="246"/>
      <c r="Q142" s="246"/>
      <c r="R142" s="246"/>
      <c r="S142" s="246"/>
      <c r="T142" s="246"/>
      <c r="U142" s="246"/>
      <c r="V142" s="246"/>
    </row>
    <row r="143" spans="12:23" x14ac:dyDescent="0.25"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</row>
    <row r="144" spans="12:23" ht="18.75" x14ac:dyDescent="0.35">
      <c r="L144" s="246"/>
      <c r="M144" s="291" t="s">
        <v>231</v>
      </c>
      <c r="N144" s="291"/>
      <c r="O144" s="260" t="s">
        <v>205</v>
      </c>
      <c r="P144" s="244" t="s">
        <v>225</v>
      </c>
      <c r="Q144" s="255" t="s">
        <v>232</v>
      </c>
      <c r="R144" s="276" t="s">
        <v>233</v>
      </c>
      <c r="S144" s="244" t="s">
        <v>234</v>
      </c>
      <c r="T144" s="260" t="s">
        <v>206</v>
      </c>
      <c r="U144" s="292" t="s">
        <v>235</v>
      </c>
      <c r="V144" s="260" t="s">
        <v>226</v>
      </c>
    </row>
    <row r="145" spans="12:23" x14ac:dyDescent="0.25">
      <c r="L145" s="246"/>
      <c r="M145" s="246"/>
      <c r="N145" s="246"/>
      <c r="O145" s="260" t="s">
        <v>205</v>
      </c>
      <c r="P145" s="260">
        <f>F132</f>
        <v>0</v>
      </c>
      <c r="Q145" s="255" t="s">
        <v>232</v>
      </c>
      <c r="R145" s="276" t="s">
        <v>233</v>
      </c>
      <c r="S145" s="260">
        <f>F131</f>
        <v>0</v>
      </c>
      <c r="T145" s="260" t="s">
        <v>206</v>
      </c>
      <c r="U145" s="260">
        <f>F144</f>
        <v>0</v>
      </c>
      <c r="V145" s="260" t="s">
        <v>226</v>
      </c>
    </row>
    <row r="146" spans="12:23" x14ac:dyDescent="0.25">
      <c r="L146" s="246"/>
      <c r="M146" s="246"/>
      <c r="N146" s="246"/>
      <c r="O146" s="260" t="s">
        <v>205</v>
      </c>
      <c r="P146" s="293" t="e">
        <f>P145/(S145+U145)</f>
        <v>#DIV/0!</v>
      </c>
      <c r="Q146" s="246"/>
      <c r="R146" s="246"/>
      <c r="S146" s="246"/>
      <c r="T146" s="246"/>
      <c r="U146" s="246"/>
      <c r="V146" s="246"/>
    </row>
    <row r="147" spans="12:23" x14ac:dyDescent="0.25"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</row>
    <row r="148" spans="12:23" x14ac:dyDescent="0.25">
      <c r="L148" s="246"/>
      <c r="M148" s="246" t="s">
        <v>236</v>
      </c>
      <c r="N148" s="246"/>
      <c r="O148" s="246"/>
      <c r="P148" s="246"/>
      <c r="Q148" s="246"/>
      <c r="R148" s="294" t="e">
        <f>IF(P146&lt;0.2,"NOT slow-paying", "IS slow-paying")</f>
        <v>#DIV/0!</v>
      </c>
      <c r="S148" s="294"/>
      <c r="T148" s="255" t="s">
        <v>185</v>
      </c>
      <c r="U148" s="280" t="s">
        <v>219</v>
      </c>
      <c r="V148" s="255" t="s">
        <v>205</v>
      </c>
      <c r="W148" s="280" t="e">
        <f>IF(P146&lt;20%,P154,P164)</f>
        <v>#DIV/0!</v>
      </c>
    </row>
    <row r="149" spans="12:23" x14ac:dyDescent="0.25"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</row>
    <row r="150" spans="12:23" x14ac:dyDescent="0.25">
      <c r="L150" s="246"/>
      <c r="M150" s="1" t="s">
        <v>237</v>
      </c>
      <c r="V150" s="246"/>
    </row>
    <row r="151" spans="12:23" x14ac:dyDescent="0.25">
      <c r="L151" s="246"/>
      <c r="V151" s="246"/>
    </row>
    <row r="152" spans="12:23" ht="18.75" x14ac:dyDescent="0.35">
      <c r="L152" s="246"/>
      <c r="N152" s="280" t="s">
        <v>219</v>
      </c>
      <c r="O152" s="260" t="s">
        <v>205</v>
      </c>
      <c r="P152" s="258">
        <v>0.2</v>
      </c>
      <c r="Q152" s="260" t="s">
        <v>224</v>
      </c>
      <c r="R152" s="260" t="s">
        <v>233</v>
      </c>
      <c r="S152" s="244" t="s">
        <v>225</v>
      </c>
      <c r="T152" s="260" t="s">
        <v>206</v>
      </c>
      <c r="U152" s="244" t="s">
        <v>238</v>
      </c>
      <c r="V152" s="260" t="s">
        <v>226</v>
      </c>
    </row>
    <row r="153" spans="12:23" x14ac:dyDescent="0.25">
      <c r="L153" s="246"/>
      <c r="N153" s="246"/>
      <c r="O153" s="260" t="s">
        <v>205</v>
      </c>
      <c r="P153" s="258">
        <v>0.2</v>
      </c>
      <c r="Q153" s="260" t="s">
        <v>224</v>
      </c>
      <c r="R153" s="260" t="s">
        <v>233</v>
      </c>
      <c r="S153" s="260">
        <f>F132</f>
        <v>0</v>
      </c>
      <c r="T153" s="260" t="s">
        <v>206</v>
      </c>
      <c r="U153" s="260">
        <f>F139</f>
        <v>0</v>
      </c>
      <c r="V153" s="260" t="s">
        <v>226</v>
      </c>
    </row>
    <row r="154" spans="12:23" x14ac:dyDescent="0.25">
      <c r="L154" s="246"/>
      <c r="N154" s="246"/>
      <c r="O154" s="260" t="s">
        <v>205</v>
      </c>
      <c r="P154" s="280">
        <f>MIN(Q162,P153*(S153+U153))</f>
        <v>0</v>
      </c>
      <c r="Q154" s="287" t="s">
        <v>228</v>
      </c>
      <c r="R154" s="288"/>
      <c r="S154" s="288"/>
      <c r="T154" s="288"/>
      <c r="U154" s="289">
        <f>F130+F137</f>
        <v>0</v>
      </c>
      <c r="V154" s="246"/>
    </row>
    <row r="155" spans="12:23" x14ac:dyDescent="0.25"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</row>
    <row r="156" spans="12:23" x14ac:dyDescent="0.25">
      <c r="L156" s="246"/>
      <c r="M156" s="1" t="s">
        <v>239</v>
      </c>
      <c r="N156" s="246"/>
      <c r="O156" s="246"/>
      <c r="P156" s="246"/>
      <c r="Q156" s="246"/>
      <c r="R156" s="246"/>
      <c r="S156" s="246"/>
      <c r="T156" s="246"/>
      <c r="U156" s="246"/>
      <c r="V156" s="246"/>
    </row>
    <row r="157" spans="12:23" x14ac:dyDescent="0.25"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</row>
    <row r="158" spans="12:23" x14ac:dyDescent="0.25">
      <c r="L158" s="246"/>
      <c r="M158" s="246"/>
      <c r="N158" s="280" t="s">
        <v>219</v>
      </c>
      <c r="O158" s="260" t="s">
        <v>205</v>
      </c>
      <c r="P158" s="258">
        <v>0.2</v>
      </c>
      <c r="Q158" s="260"/>
      <c r="R158" s="246"/>
      <c r="S158" s="246"/>
      <c r="T158" s="246"/>
      <c r="U158" s="246"/>
      <c r="V158" s="246"/>
    </row>
    <row r="159" spans="12:23" ht="18.75" x14ac:dyDescent="0.35">
      <c r="L159" s="246"/>
      <c r="M159" s="246"/>
      <c r="N159" s="246"/>
      <c r="O159" s="295" t="s">
        <v>240</v>
      </c>
      <c r="P159" s="260" t="s">
        <v>241</v>
      </c>
      <c r="Q159" s="260" t="s">
        <v>80</v>
      </c>
      <c r="R159" s="260" t="s">
        <v>216</v>
      </c>
      <c r="S159" s="260" t="s">
        <v>43</v>
      </c>
      <c r="T159" s="260" t="s">
        <v>223</v>
      </c>
      <c r="U159" s="244" t="s">
        <v>225</v>
      </c>
      <c r="V159" s="260" t="s">
        <v>206</v>
      </c>
      <c r="W159" s="244" t="s">
        <v>238</v>
      </c>
    </row>
    <row r="161" spans="12:23" x14ac:dyDescent="0.25">
      <c r="O161" s="260" t="s">
        <v>205</v>
      </c>
      <c r="P161" s="258">
        <v>0.2</v>
      </c>
    </row>
    <row r="162" spans="12:23" x14ac:dyDescent="0.25">
      <c r="L162" s="243"/>
      <c r="M162" s="243"/>
      <c r="N162" s="243"/>
      <c r="O162" s="295" t="s">
        <v>240</v>
      </c>
      <c r="P162" s="260" t="s">
        <v>241</v>
      </c>
      <c r="Q162" s="244">
        <f>F130+F137</f>
        <v>0</v>
      </c>
      <c r="R162" s="260" t="s">
        <v>216</v>
      </c>
      <c r="S162" s="244">
        <f>SUM(F145:F147)</f>
        <v>0</v>
      </c>
      <c r="T162" s="260" t="s">
        <v>223</v>
      </c>
      <c r="U162" s="244">
        <f>S153</f>
        <v>0</v>
      </c>
      <c r="V162" s="260" t="s">
        <v>206</v>
      </c>
      <c r="W162" s="244">
        <f>U153</f>
        <v>0</v>
      </c>
    </row>
    <row r="163" spans="12:23" x14ac:dyDescent="0.25"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</row>
    <row r="164" spans="12:23" x14ac:dyDescent="0.25">
      <c r="L164" s="243"/>
      <c r="M164" s="243"/>
      <c r="N164" s="243"/>
      <c r="O164" s="260" t="s">
        <v>205</v>
      </c>
      <c r="P164" s="281">
        <f>MIN(Q162,P161*MAX(Q162-S162,U162+W162))</f>
        <v>0</v>
      </c>
      <c r="Q164" s="287" t="s">
        <v>228</v>
      </c>
      <c r="R164" s="288"/>
      <c r="S164" s="288"/>
      <c r="T164" s="288"/>
      <c r="U164" s="289">
        <f>U154</f>
        <v>0</v>
      </c>
      <c r="V164" s="243"/>
      <c r="W164" s="243"/>
    </row>
    <row r="165" spans="12:23" x14ac:dyDescent="0.25"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</row>
    <row r="166" spans="12:23" x14ac:dyDescent="0.25"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</row>
    <row r="167" spans="12:23" x14ac:dyDescent="0.25"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</row>
    <row r="168" spans="12:23" x14ac:dyDescent="0.25"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</row>
    <row r="169" spans="12:23" x14ac:dyDescent="0.25"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</row>
    <row r="170" spans="12:23" x14ac:dyDescent="0.25"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</row>
    <row r="171" spans="12:23" x14ac:dyDescent="0.25"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</row>
    <row r="172" spans="12:23" x14ac:dyDescent="0.25"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</row>
    <row r="173" spans="12:23" x14ac:dyDescent="0.25"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</row>
    <row r="174" spans="12:23" x14ac:dyDescent="0.25"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</row>
    <row r="175" spans="12:23" x14ac:dyDescent="0.25"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</row>
    <row r="176" spans="12:23" x14ac:dyDescent="0.25"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</row>
    <row r="177" spans="12:23" x14ac:dyDescent="0.25"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</row>
    <row r="178" spans="12:23" x14ac:dyDescent="0.25"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</row>
    <row r="179" spans="12:23" x14ac:dyDescent="0.25"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</row>
    <row r="180" spans="12:23" x14ac:dyDescent="0.25"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</row>
    <row r="181" spans="12:23" x14ac:dyDescent="0.25"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</row>
    <row r="182" spans="12:23" x14ac:dyDescent="0.25">
      <c r="L182" s="255" t="s">
        <v>242</v>
      </c>
      <c r="M182" s="255" t="s">
        <v>242</v>
      </c>
      <c r="N182" s="255" t="s">
        <v>242</v>
      </c>
      <c r="O182" s="255" t="s">
        <v>242</v>
      </c>
      <c r="P182" s="255" t="s">
        <v>242</v>
      </c>
      <c r="Q182" s="255" t="s">
        <v>242</v>
      </c>
      <c r="R182" s="255" t="s">
        <v>242</v>
      </c>
      <c r="S182" s="255" t="s">
        <v>242</v>
      </c>
      <c r="T182" s="255" t="s">
        <v>242</v>
      </c>
      <c r="U182" s="255" t="s">
        <v>242</v>
      </c>
      <c r="V182" s="255" t="s">
        <v>242</v>
      </c>
      <c r="W182" s="255" t="s">
        <v>242</v>
      </c>
    </row>
    <row r="183" spans="12:23" x14ac:dyDescent="0.25">
      <c r="L183" s="101" t="s">
        <v>78</v>
      </c>
      <c r="M183" s="255" t="s">
        <v>205</v>
      </c>
      <c r="N183" s="279" t="s">
        <v>218</v>
      </c>
      <c r="O183" s="255" t="s">
        <v>206</v>
      </c>
      <c r="P183" s="280" t="s">
        <v>219</v>
      </c>
    </row>
    <row r="184" spans="12:23" x14ac:dyDescent="0.25">
      <c r="L184" s="101" t="s">
        <v>78</v>
      </c>
      <c r="M184" s="255" t="s">
        <v>205</v>
      </c>
      <c r="N184" s="279">
        <f>O198</f>
        <v>0</v>
      </c>
      <c r="O184" s="255" t="s">
        <v>206</v>
      </c>
      <c r="P184" s="281" t="e">
        <f>W208</f>
        <v>#DIV/0!</v>
      </c>
    </row>
    <row r="185" spans="12:23" x14ac:dyDescent="0.25">
      <c r="O185" s="246"/>
      <c r="P185" s="246"/>
      <c r="Q185" s="246"/>
      <c r="R185" s="246"/>
      <c r="S185" s="246"/>
      <c r="T185" s="246"/>
      <c r="U185" s="246"/>
      <c r="V185" s="246"/>
    </row>
    <row r="186" spans="12:23" x14ac:dyDescent="0.25">
      <c r="L186" s="282" t="s">
        <v>78</v>
      </c>
      <c r="M186" s="283" t="s">
        <v>205</v>
      </c>
      <c r="N186" s="284" t="e">
        <f>N184+P184</f>
        <v>#DIV/0!</v>
      </c>
      <c r="O186" s="240" t="s">
        <v>220</v>
      </c>
    </row>
    <row r="188" spans="12:23" x14ac:dyDescent="0.25">
      <c r="L188" s="256" t="s">
        <v>221</v>
      </c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</row>
    <row r="189" spans="12:23" x14ac:dyDescent="0.25"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</row>
    <row r="190" spans="12:23" x14ac:dyDescent="0.25">
      <c r="L190" s="246"/>
      <c r="M190" s="279" t="s">
        <v>218</v>
      </c>
      <c r="N190" s="255" t="s">
        <v>205</v>
      </c>
      <c r="O190" s="260" t="s">
        <v>80</v>
      </c>
      <c r="P190" s="255" t="s">
        <v>216</v>
      </c>
      <c r="Q190" s="260" t="s">
        <v>43</v>
      </c>
      <c r="R190" s="255"/>
      <c r="S190" s="260"/>
      <c r="T190" s="260"/>
      <c r="U190" s="258"/>
      <c r="V190" s="260"/>
      <c r="W190" s="244"/>
    </row>
    <row r="191" spans="12:23" ht="18.75" x14ac:dyDescent="0.35">
      <c r="L191" s="246"/>
      <c r="M191" s="246"/>
      <c r="N191" s="285" t="s">
        <v>217</v>
      </c>
      <c r="O191" s="260" t="s">
        <v>222</v>
      </c>
      <c r="P191" s="260" t="s">
        <v>43</v>
      </c>
      <c r="Q191" s="260" t="s">
        <v>223</v>
      </c>
      <c r="R191" s="258">
        <v>0.2</v>
      </c>
      <c r="S191" s="260" t="s">
        <v>224</v>
      </c>
      <c r="T191" s="244" t="s">
        <v>225</v>
      </c>
      <c r="U191" s="286" t="s">
        <v>226</v>
      </c>
      <c r="V191" s="246"/>
    </row>
    <row r="192" spans="12:23" ht="17.25" x14ac:dyDescent="0.25">
      <c r="L192" s="246"/>
      <c r="M192" s="246"/>
      <c r="N192" s="285" t="s">
        <v>217</v>
      </c>
      <c r="O192" s="260" t="s">
        <v>222</v>
      </c>
      <c r="P192" s="260" t="s">
        <v>43</v>
      </c>
      <c r="Q192" s="260" t="s">
        <v>223</v>
      </c>
      <c r="R192" s="258">
        <v>0.2</v>
      </c>
      <c r="S192" s="260" t="s">
        <v>224</v>
      </c>
      <c r="T192" s="244" t="s">
        <v>227</v>
      </c>
      <c r="U192" s="286" t="s">
        <v>226</v>
      </c>
      <c r="V192" s="246"/>
    </row>
    <row r="193" spans="12:23" x14ac:dyDescent="0.25"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</row>
    <row r="194" spans="12:23" x14ac:dyDescent="0.25">
      <c r="L194" s="246"/>
      <c r="M194" s="246"/>
      <c r="N194" s="255" t="s">
        <v>205</v>
      </c>
      <c r="O194" s="260">
        <f>E190+E197</f>
        <v>0</v>
      </c>
      <c r="P194" s="255" t="s">
        <v>216</v>
      </c>
      <c r="Q194" s="260">
        <f>SUM(E205:E207)</f>
        <v>0</v>
      </c>
      <c r="R194" s="246"/>
      <c r="S194" s="246"/>
      <c r="T194" s="246"/>
      <c r="U194" s="246"/>
      <c r="V194" s="246"/>
    </row>
    <row r="195" spans="12:23" x14ac:dyDescent="0.25">
      <c r="L195" s="246"/>
      <c r="M195" s="246"/>
      <c r="N195" s="285" t="s">
        <v>217</v>
      </c>
      <c r="O195" s="260" t="s">
        <v>222</v>
      </c>
      <c r="P195" s="260">
        <f>Q194</f>
        <v>0</v>
      </c>
      <c r="Q195" s="260" t="s">
        <v>223</v>
      </c>
      <c r="R195" s="258">
        <v>0.2</v>
      </c>
      <c r="S195" s="260" t="s">
        <v>224</v>
      </c>
      <c r="T195" s="260">
        <f>E192</f>
        <v>0</v>
      </c>
      <c r="U195" s="286" t="s">
        <v>226</v>
      </c>
      <c r="V195" s="246"/>
    </row>
    <row r="196" spans="12:23" x14ac:dyDescent="0.25">
      <c r="L196" s="246"/>
      <c r="M196" s="246"/>
      <c r="N196" s="285" t="s">
        <v>217</v>
      </c>
      <c r="O196" s="260" t="s">
        <v>222</v>
      </c>
      <c r="P196" s="260">
        <f>P195</f>
        <v>0</v>
      </c>
      <c r="Q196" s="260" t="s">
        <v>223</v>
      </c>
      <c r="R196" s="258">
        <v>0.2</v>
      </c>
      <c r="S196" s="260" t="s">
        <v>224</v>
      </c>
      <c r="T196" s="260">
        <f>E197</f>
        <v>0</v>
      </c>
      <c r="U196" s="286" t="s">
        <v>226</v>
      </c>
      <c r="V196" s="246"/>
    </row>
    <row r="197" spans="12:23" x14ac:dyDescent="0.25"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</row>
    <row r="198" spans="12:23" x14ac:dyDescent="0.25">
      <c r="L198" s="246"/>
      <c r="M198" s="246"/>
      <c r="N198" s="255" t="s">
        <v>205</v>
      </c>
      <c r="O198" s="279">
        <f>MIN(O194,O194-Q194+MIN(P195,R195*T195)+MIN(P196,R196*T196))</f>
        <v>0</v>
      </c>
      <c r="P198" s="287" t="s">
        <v>228</v>
      </c>
      <c r="Q198" s="288"/>
      <c r="R198" s="288"/>
      <c r="S198" s="288"/>
      <c r="T198" s="289">
        <f>O194</f>
        <v>0</v>
      </c>
      <c r="U198" s="246"/>
      <c r="V198" s="246"/>
    </row>
    <row r="199" spans="12:23" x14ac:dyDescent="0.25"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</row>
    <row r="200" spans="12:23" x14ac:dyDescent="0.25">
      <c r="L200" s="256" t="s">
        <v>229</v>
      </c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</row>
    <row r="201" spans="12:23" x14ac:dyDescent="0.25"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</row>
    <row r="202" spans="12:23" x14ac:dyDescent="0.25">
      <c r="L202" s="246"/>
      <c r="M202" s="290" t="s">
        <v>230</v>
      </c>
      <c r="N202" s="246"/>
      <c r="O202" s="246"/>
      <c r="P202" s="246"/>
      <c r="Q202" s="246"/>
      <c r="R202" s="246"/>
      <c r="S202" s="246"/>
      <c r="T202" s="246"/>
      <c r="U202" s="246"/>
      <c r="V202" s="246"/>
    </row>
    <row r="203" spans="12:23" x14ac:dyDescent="0.25"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</row>
    <row r="204" spans="12:23" ht="18.75" x14ac:dyDescent="0.35">
      <c r="L204" s="246"/>
      <c r="M204" s="291" t="s">
        <v>231</v>
      </c>
      <c r="N204" s="291"/>
      <c r="O204" s="260" t="s">
        <v>205</v>
      </c>
      <c r="P204" s="244" t="s">
        <v>225</v>
      </c>
      <c r="Q204" s="255" t="s">
        <v>232</v>
      </c>
      <c r="R204" s="276" t="s">
        <v>233</v>
      </c>
      <c r="S204" s="244" t="s">
        <v>234</v>
      </c>
      <c r="T204" s="260" t="s">
        <v>206</v>
      </c>
      <c r="U204" s="292" t="s">
        <v>235</v>
      </c>
      <c r="V204" s="260" t="s">
        <v>226</v>
      </c>
    </row>
    <row r="205" spans="12:23" x14ac:dyDescent="0.25">
      <c r="L205" s="246"/>
      <c r="M205" s="246"/>
      <c r="N205" s="246"/>
      <c r="O205" s="260" t="s">
        <v>205</v>
      </c>
      <c r="P205" s="260">
        <f>F192</f>
        <v>0</v>
      </c>
      <c r="Q205" s="255" t="s">
        <v>232</v>
      </c>
      <c r="R205" s="276" t="s">
        <v>233</v>
      </c>
      <c r="S205" s="260">
        <f>F191</f>
        <v>0</v>
      </c>
      <c r="T205" s="260" t="s">
        <v>206</v>
      </c>
      <c r="U205" s="260">
        <f>F204</f>
        <v>0</v>
      </c>
      <c r="V205" s="260" t="s">
        <v>226</v>
      </c>
    </row>
    <row r="206" spans="12:23" x14ac:dyDescent="0.25">
      <c r="L206" s="246"/>
      <c r="M206" s="246"/>
      <c r="N206" s="246"/>
      <c r="O206" s="260" t="s">
        <v>205</v>
      </c>
      <c r="P206" s="293" t="e">
        <f>P205/(S205+U205)</f>
        <v>#DIV/0!</v>
      </c>
      <c r="Q206" s="246"/>
      <c r="R206" s="246"/>
      <c r="S206" s="246"/>
      <c r="T206" s="246"/>
      <c r="U206" s="246"/>
      <c r="V206" s="246"/>
    </row>
    <row r="207" spans="12:23" x14ac:dyDescent="0.25"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</row>
    <row r="208" spans="12:23" x14ac:dyDescent="0.25">
      <c r="L208" s="246"/>
      <c r="M208" s="246" t="s">
        <v>236</v>
      </c>
      <c r="N208" s="246"/>
      <c r="O208" s="246"/>
      <c r="P208" s="246"/>
      <c r="Q208" s="246"/>
      <c r="R208" s="294" t="e">
        <f>IF(P206&lt;0.2,"NOT slow-paying", "IS slow-paying")</f>
        <v>#DIV/0!</v>
      </c>
      <c r="S208" s="294"/>
      <c r="T208" s="255" t="s">
        <v>185</v>
      </c>
      <c r="U208" s="280" t="s">
        <v>219</v>
      </c>
      <c r="V208" s="255" t="s">
        <v>205</v>
      </c>
      <c r="W208" s="280" t="e">
        <f>IF(P206&lt;20%,P214,P224)</f>
        <v>#DIV/0!</v>
      </c>
    </row>
    <row r="209" spans="12:23" x14ac:dyDescent="0.25"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</row>
    <row r="210" spans="12:23" x14ac:dyDescent="0.25">
      <c r="L210" s="246"/>
      <c r="M210" s="1" t="s">
        <v>237</v>
      </c>
      <c r="V210" s="246"/>
    </row>
    <row r="211" spans="12:23" x14ac:dyDescent="0.25">
      <c r="L211" s="246"/>
      <c r="V211" s="246"/>
    </row>
    <row r="212" spans="12:23" ht="18.75" x14ac:dyDescent="0.35">
      <c r="L212" s="246"/>
      <c r="N212" s="280" t="s">
        <v>219</v>
      </c>
      <c r="O212" s="260" t="s">
        <v>205</v>
      </c>
      <c r="P212" s="258">
        <v>0.2</v>
      </c>
      <c r="Q212" s="260" t="s">
        <v>224</v>
      </c>
      <c r="R212" s="260" t="s">
        <v>233</v>
      </c>
      <c r="S212" s="244" t="s">
        <v>225</v>
      </c>
      <c r="T212" s="260" t="s">
        <v>206</v>
      </c>
      <c r="U212" s="244" t="s">
        <v>238</v>
      </c>
      <c r="V212" s="260" t="s">
        <v>226</v>
      </c>
    </row>
    <row r="213" spans="12:23" x14ac:dyDescent="0.25">
      <c r="L213" s="246"/>
      <c r="N213" s="246"/>
      <c r="O213" s="260" t="s">
        <v>205</v>
      </c>
      <c r="P213" s="258">
        <v>0.2</v>
      </c>
      <c r="Q213" s="260" t="s">
        <v>224</v>
      </c>
      <c r="R213" s="260" t="s">
        <v>233</v>
      </c>
      <c r="S213" s="260">
        <f>F192</f>
        <v>0</v>
      </c>
      <c r="T213" s="260" t="s">
        <v>206</v>
      </c>
      <c r="U213" s="260">
        <f>F199</f>
        <v>0</v>
      </c>
      <c r="V213" s="260" t="s">
        <v>226</v>
      </c>
    </row>
    <row r="214" spans="12:23" x14ac:dyDescent="0.25">
      <c r="L214" s="246"/>
      <c r="N214" s="246"/>
      <c r="O214" s="260" t="s">
        <v>205</v>
      </c>
      <c r="P214" s="280">
        <f>MIN(Q222,P213*(S213+U213))</f>
        <v>0</v>
      </c>
      <c r="Q214" s="287" t="s">
        <v>228</v>
      </c>
      <c r="R214" s="288"/>
      <c r="S214" s="288"/>
      <c r="T214" s="288"/>
      <c r="U214" s="289">
        <f>F190+F197</f>
        <v>0</v>
      </c>
      <c r="V214" s="246"/>
    </row>
    <row r="215" spans="12:23" x14ac:dyDescent="0.25"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</row>
    <row r="216" spans="12:23" x14ac:dyDescent="0.25">
      <c r="L216" s="246"/>
      <c r="M216" s="1" t="s">
        <v>239</v>
      </c>
      <c r="N216" s="246"/>
      <c r="O216" s="246"/>
      <c r="P216" s="246"/>
      <c r="Q216" s="246"/>
      <c r="R216" s="246"/>
      <c r="S216" s="246"/>
      <c r="T216" s="246"/>
      <c r="U216" s="246"/>
      <c r="V216" s="246"/>
    </row>
    <row r="217" spans="12:23" x14ac:dyDescent="0.25"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</row>
    <row r="218" spans="12:23" x14ac:dyDescent="0.25">
      <c r="L218" s="246"/>
      <c r="M218" s="246"/>
      <c r="N218" s="280" t="s">
        <v>219</v>
      </c>
      <c r="O218" s="260" t="s">
        <v>205</v>
      </c>
      <c r="P218" s="258">
        <v>0.2</v>
      </c>
      <c r="Q218" s="260"/>
      <c r="R218" s="246"/>
      <c r="S218" s="246"/>
      <c r="T218" s="246"/>
      <c r="U218" s="246"/>
      <c r="V218" s="246"/>
    </row>
    <row r="219" spans="12:23" ht="18.75" x14ac:dyDescent="0.35">
      <c r="L219" s="246"/>
      <c r="M219" s="246"/>
      <c r="N219" s="246"/>
      <c r="O219" s="295" t="s">
        <v>240</v>
      </c>
      <c r="P219" s="260" t="s">
        <v>241</v>
      </c>
      <c r="Q219" s="260" t="s">
        <v>80</v>
      </c>
      <c r="R219" s="260" t="s">
        <v>216</v>
      </c>
      <c r="S219" s="260" t="s">
        <v>43</v>
      </c>
      <c r="T219" s="260" t="s">
        <v>223</v>
      </c>
      <c r="U219" s="244" t="s">
        <v>225</v>
      </c>
      <c r="V219" s="260" t="s">
        <v>206</v>
      </c>
      <c r="W219" s="244" t="s">
        <v>238</v>
      </c>
    </row>
    <row r="221" spans="12:23" x14ac:dyDescent="0.25">
      <c r="O221" s="260" t="s">
        <v>205</v>
      </c>
      <c r="P221" s="258">
        <v>0.2</v>
      </c>
    </row>
    <row r="222" spans="12:23" x14ac:dyDescent="0.25">
      <c r="L222" s="243"/>
      <c r="M222" s="243"/>
      <c r="N222" s="243"/>
      <c r="O222" s="295" t="s">
        <v>240</v>
      </c>
      <c r="P222" s="260" t="s">
        <v>241</v>
      </c>
      <c r="Q222" s="244">
        <f>F190+F197</f>
        <v>0</v>
      </c>
      <c r="R222" s="260" t="s">
        <v>216</v>
      </c>
      <c r="S222" s="244">
        <f>SUM(F205:F207)</f>
        <v>0</v>
      </c>
      <c r="T222" s="260" t="s">
        <v>223</v>
      </c>
      <c r="U222" s="244">
        <f>S213</f>
        <v>0</v>
      </c>
      <c r="V222" s="260" t="s">
        <v>206</v>
      </c>
      <c r="W222" s="244">
        <f>U213</f>
        <v>0</v>
      </c>
    </row>
    <row r="223" spans="12:23" x14ac:dyDescent="0.25"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</row>
    <row r="224" spans="12:23" x14ac:dyDescent="0.25">
      <c r="L224" s="243"/>
      <c r="M224" s="243"/>
      <c r="N224" s="243"/>
      <c r="O224" s="260" t="s">
        <v>205</v>
      </c>
      <c r="P224" s="281">
        <f>MIN(Q222,P221*MAX(Q222-S222,U222+W222))</f>
        <v>0</v>
      </c>
      <c r="Q224" s="287" t="s">
        <v>228</v>
      </c>
      <c r="R224" s="288"/>
      <c r="S224" s="288"/>
      <c r="T224" s="288"/>
      <c r="U224" s="289">
        <f>U214</f>
        <v>0</v>
      </c>
      <c r="V224" s="243"/>
      <c r="W224" s="243"/>
    </row>
    <row r="225" spans="12:23" x14ac:dyDescent="0.25"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</row>
    <row r="226" spans="12:23" x14ac:dyDescent="0.25"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</row>
    <row r="227" spans="12:23" x14ac:dyDescent="0.25"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</row>
    <row r="228" spans="12:23" x14ac:dyDescent="0.25"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</row>
    <row r="229" spans="12:23" x14ac:dyDescent="0.25"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</row>
    <row r="230" spans="12:23" x14ac:dyDescent="0.25"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</row>
    <row r="231" spans="12:23" x14ac:dyDescent="0.25"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</row>
    <row r="232" spans="12:23" x14ac:dyDescent="0.25"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</row>
    <row r="233" spans="12:23" x14ac:dyDescent="0.25">
      <c r="L233" s="243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</row>
    <row r="234" spans="12:23" x14ac:dyDescent="0.25"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</row>
    <row r="235" spans="12:23" x14ac:dyDescent="0.25"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</row>
    <row r="236" spans="12:23" x14ac:dyDescent="0.25"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</row>
    <row r="237" spans="12:23" x14ac:dyDescent="0.25"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</row>
    <row r="238" spans="12:23" x14ac:dyDescent="0.25">
      <c r="L238" s="243"/>
      <c r="M238" s="243"/>
      <c r="N238" s="243"/>
      <c r="O238" s="243"/>
      <c r="P238" s="243"/>
      <c r="Q238" s="243"/>
      <c r="R238" s="243"/>
      <c r="S238" s="243"/>
      <c r="T238" s="243"/>
      <c r="U238" s="243"/>
      <c r="V238" s="243"/>
      <c r="W238" s="243"/>
    </row>
    <row r="239" spans="12:23" x14ac:dyDescent="0.25"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43"/>
    </row>
    <row r="240" spans="12:23" x14ac:dyDescent="0.25"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43"/>
    </row>
    <row r="241" spans="12:23" x14ac:dyDescent="0.25"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</row>
    <row r="242" spans="12:23" x14ac:dyDescent="0.25">
      <c r="L242" s="255" t="s">
        <v>242</v>
      </c>
      <c r="M242" s="255" t="s">
        <v>242</v>
      </c>
      <c r="N242" s="255" t="s">
        <v>242</v>
      </c>
      <c r="O242" s="255" t="s">
        <v>242</v>
      </c>
      <c r="P242" s="255" t="s">
        <v>242</v>
      </c>
      <c r="Q242" s="255" t="s">
        <v>242</v>
      </c>
      <c r="R242" s="255" t="s">
        <v>242</v>
      </c>
      <c r="S242" s="255" t="s">
        <v>242</v>
      </c>
      <c r="T242" s="255" t="s">
        <v>242</v>
      </c>
      <c r="U242" s="255" t="s">
        <v>242</v>
      </c>
      <c r="V242" s="255" t="s">
        <v>242</v>
      </c>
      <c r="W242" s="255" t="s">
        <v>242</v>
      </c>
    </row>
    <row r="243" spans="12:23" x14ac:dyDescent="0.25">
      <c r="L243" s="101" t="s">
        <v>78</v>
      </c>
      <c r="M243" s="255" t="s">
        <v>205</v>
      </c>
      <c r="N243" s="279" t="s">
        <v>218</v>
      </c>
      <c r="O243" s="255" t="s">
        <v>206</v>
      </c>
      <c r="P243" s="280" t="s">
        <v>219</v>
      </c>
    </row>
    <row r="244" spans="12:23" x14ac:dyDescent="0.25">
      <c r="L244" s="101" t="s">
        <v>78</v>
      </c>
      <c r="M244" s="255" t="s">
        <v>205</v>
      </c>
      <c r="N244" s="279">
        <f>O258</f>
        <v>0</v>
      </c>
      <c r="O244" s="255" t="s">
        <v>206</v>
      </c>
      <c r="P244" s="281" t="e">
        <f>W268</f>
        <v>#DIV/0!</v>
      </c>
    </row>
    <row r="245" spans="12:23" x14ac:dyDescent="0.25">
      <c r="O245" s="246"/>
      <c r="P245" s="246"/>
      <c r="Q245" s="246"/>
      <c r="R245" s="246"/>
      <c r="S245" s="246"/>
      <c r="T245" s="246"/>
      <c r="U245" s="246"/>
      <c r="V245" s="246"/>
    </row>
    <row r="246" spans="12:23" x14ac:dyDescent="0.25">
      <c r="L246" s="282" t="s">
        <v>78</v>
      </c>
      <c r="M246" s="283" t="s">
        <v>205</v>
      </c>
      <c r="N246" s="284" t="e">
        <f>N244+P244</f>
        <v>#DIV/0!</v>
      </c>
      <c r="O246" s="240" t="s">
        <v>220</v>
      </c>
    </row>
    <row r="248" spans="12:23" x14ac:dyDescent="0.25">
      <c r="L248" s="256" t="s">
        <v>221</v>
      </c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</row>
    <row r="249" spans="12:23" x14ac:dyDescent="0.25"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</row>
    <row r="250" spans="12:23" x14ac:dyDescent="0.25">
      <c r="L250" s="246"/>
      <c r="M250" s="279" t="s">
        <v>218</v>
      </c>
      <c r="N250" s="255" t="s">
        <v>205</v>
      </c>
      <c r="O250" s="260" t="s">
        <v>80</v>
      </c>
      <c r="P250" s="255" t="s">
        <v>216</v>
      </c>
      <c r="Q250" s="260" t="s">
        <v>43</v>
      </c>
      <c r="R250" s="255"/>
      <c r="S250" s="260"/>
      <c r="T250" s="260"/>
      <c r="U250" s="258"/>
      <c r="V250" s="260"/>
      <c r="W250" s="244"/>
    </row>
    <row r="251" spans="12:23" ht="18.75" x14ac:dyDescent="0.35">
      <c r="L251" s="246"/>
      <c r="M251" s="246"/>
      <c r="N251" s="285" t="s">
        <v>217</v>
      </c>
      <c r="O251" s="260" t="s">
        <v>222</v>
      </c>
      <c r="P251" s="260" t="s">
        <v>43</v>
      </c>
      <c r="Q251" s="260" t="s">
        <v>223</v>
      </c>
      <c r="R251" s="258">
        <v>0.2</v>
      </c>
      <c r="S251" s="260" t="s">
        <v>224</v>
      </c>
      <c r="T251" s="244" t="s">
        <v>225</v>
      </c>
      <c r="U251" s="286" t="s">
        <v>226</v>
      </c>
      <c r="V251" s="246"/>
    </row>
    <row r="252" spans="12:23" ht="17.25" x14ac:dyDescent="0.25">
      <c r="L252" s="246"/>
      <c r="M252" s="246"/>
      <c r="N252" s="285" t="s">
        <v>217</v>
      </c>
      <c r="O252" s="260" t="s">
        <v>222</v>
      </c>
      <c r="P252" s="260" t="s">
        <v>43</v>
      </c>
      <c r="Q252" s="260" t="s">
        <v>223</v>
      </c>
      <c r="R252" s="258">
        <v>0.2</v>
      </c>
      <c r="S252" s="260" t="s">
        <v>224</v>
      </c>
      <c r="T252" s="244" t="s">
        <v>227</v>
      </c>
      <c r="U252" s="286" t="s">
        <v>226</v>
      </c>
      <c r="V252" s="246"/>
    </row>
    <row r="253" spans="12:23" x14ac:dyDescent="0.25"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</row>
    <row r="254" spans="12:23" x14ac:dyDescent="0.25">
      <c r="L254" s="246"/>
      <c r="M254" s="246"/>
      <c r="N254" s="255" t="s">
        <v>205</v>
      </c>
      <c r="O254" s="260">
        <f>E250+E257</f>
        <v>0</v>
      </c>
      <c r="P254" s="255" t="s">
        <v>216</v>
      </c>
      <c r="Q254" s="260">
        <f>SUM(E265:E267)</f>
        <v>0</v>
      </c>
      <c r="R254" s="246"/>
      <c r="S254" s="246"/>
      <c r="T254" s="246"/>
      <c r="U254" s="246"/>
      <c r="V254" s="246"/>
    </row>
    <row r="255" spans="12:23" x14ac:dyDescent="0.25">
      <c r="L255" s="246"/>
      <c r="M255" s="246"/>
      <c r="N255" s="285" t="s">
        <v>217</v>
      </c>
      <c r="O255" s="260" t="s">
        <v>222</v>
      </c>
      <c r="P255" s="260">
        <f>Q254</f>
        <v>0</v>
      </c>
      <c r="Q255" s="260" t="s">
        <v>223</v>
      </c>
      <c r="R255" s="258">
        <v>0.2</v>
      </c>
      <c r="S255" s="260" t="s">
        <v>224</v>
      </c>
      <c r="T255" s="260">
        <f>E252</f>
        <v>0</v>
      </c>
      <c r="U255" s="286" t="s">
        <v>226</v>
      </c>
      <c r="V255" s="246"/>
    </row>
    <row r="256" spans="12:23" x14ac:dyDescent="0.25">
      <c r="L256" s="246"/>
      <c r="M256" s="246"/>
      <c r="N256" s="285" t="s">
        <v>217</v>
      </c>
      <c r="O256" s="260" t="s">
        <v>222</v>
      </c>
      <c r="P256" s="260">
        <f>P255</f>
        <v>0</v>
      </c>
      <c r="Q256" s="260" t="s">
        <v>223</v>
      </c>
      <c r="R256" s="258">
        <v>0.2</v>
      </c>
      <c r="S256" s="260" t="s">
        <v>224</v>
      </c>
      <c r="T256" s="260">
        <f>E257</f>
        <v>0</v>
      </c>
      <c r="U256" s="286" t="s">
        <v>226</v>
      </c>
      <c r="V256" s="246"/>
    </row>
    <row r="257" spans="12:23" x14ac:dyDescent="0.25">
      <c r="L257" s="246"/>
      <c r="M257" s="246"/>
      <c r="N257" s="246"/>
      <c r="O257" s="246"/>
      <c r="P257" s="246"/>
      <c r="Q257" s="246"/>
      <c r="R257" s="246"/>
      <c r="S257" s="246"/>
      <c r="T257" s="246"/>
      <c r="U257" s="246"/>
      <c r="V257" s="246"/>
    </row>
    <row r="258" spans="12:23" x14ac:dyDescent="0.25">
      <c r="L258" s="246"/>
      <c r="M258" s="246"/>
      <c r="N258" s="255" t="s">
        <v>205</v>
      </c>
      <c r="O258" s="279">
        <f>MIN(O254,O254-Q254+MIN(P255,R255*T255)+MIN(P256,R256*T256))</f>
        <v>0</v>
      </c>
      <c r="P258" s="287" t="s">
        <v>228</v>
      </c>
      <c r="Q258" s="288"/>
      <c r="R258" s="288"/>
      <c r="S258" s="288"/>
      <c r="T258" s="289">
        <f>O254</f>
        <v>0</v>
      </c>
      <c r="U258" s="246"/>
      <c r="V258" s="246"/>
    </row>
    <row r="259" spans="12:23" x14ac:dyDescent="0.25"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</row>
    <row r="260" spans="12:23" x14ac:dyDescent="0.25">
      <c r="L260" s="256" t="s">
        <v>229</v>
      </c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</row>
    <row r="261" spans="12:23" x14ac:dyDescent="0.25"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</row>
    <row r="262" spans="12:23" x14ac:dyDescent="0.25">
      <c r="L262" s="246"/>
      <c r="M262" s="290" t="s">
        <v>230</v>
      </c>
      <c r="N262" s="246"/>
      <c r="O262" s="246"/>
      <c r="P262" s="246"/>
      <c r="Q262" s="246"/>
      <c r="R262" s="246"/>
      <c r="S262" s="246"/>
      <c r="T262" s="246"/>
      <c r="U262" s="246"/>
      <c r="V262" s="246"/>
    </row>
    <row r="263" spans="12:23" x14ac:dyDescent="0.25"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</row>
    <row r="264" spans="12:23" ht="18.75" x14ac:dyDescent="0.35">
      <c r="L264" s="246"/>
      <c r="M264" s="291" t="s">
        <v>231</v>
      </c>
      <c r="N264" s="291"/>
      <c r="O264" s="260" t="s">
        <v>205</v>
      </c>
      <c r="P264" s="244" t="s">
        <v>225</v>
      </c>
      <c r="Q264" s="255" t="s">
        <v>232</v>
      </c>
      <c r="R264" s="276" t="s">
        <v>233</v>
      </c>
      <c r="S264" s="244" t="s">
        <v>234</v>
      </c>
      <c r="T264" s="260" t="s">
        <v>206</v>
      </c>
      <c r="U264" s="292" t="s">
        <v>235</v>
      </c>
      <c r="V264" s="260" t="s">
        <v>226</v>
      </c>
    </row>
    <row r="265" spans="12:23" x14ac:dyDescent="0.25">
      <c r="L265" s="246"/>
      <c r="M265" s="246"/>
      <c r="N265" s="246"/>
      <c r="O265" s="260" t="s">
        <v>205</v>
      </c>
      <c r="P265" s="260">
        <f>F252</f>
        <v>0</v>
      </c>
      <c r="Q265" s="255" t="s">
        <v>232</v>
      </c>
      <c r="R265" s="276" t="s">
        <v>233</v>
      </c>
      <c r="S265" s="260">
        <f>F251</f>
        <v>0</v>
      </c>
      <c r="T265" s="260" t="s">
        <v>206</v>
      </c>
      <c r="U265" s="260">
        <f>F264</f>
        <v>0</v>
      </c>
      <c r="V265" s="260" t="s">
        <v>226</v>
      </c>
    </row>
    <row r="266" spans="12:23" x14ac:dyDescent="0.25">
      <c r="L266" s="246"/>
      <c r="M266" s="246"/>
      <c r="N266" s="246"/>
      <c r="O266" s="260" t="s">
        <v>205</v>
      </c>
      <c r="P266" s="293" t="e">
        <f>P265/(S265+U265)</f>
        <v>#DIV/0!</v>
      </c>
      <c r="Q266" s="246"/>
      <c r="R266" s="246"/>
      <c r="S266" s="246"/>
      <c r="T266" s="246"/>
      <c r="U266" s="246"/>
      <c r="V266" s="246"/>
    </row>
    <row r="267" spans="12:23" x14ac:dyDescent="0.25"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</row>
    <row r="268" spans="12:23" x14ac:dyDescent="0.25">
      <c r="L268" s="246"/>
      <c r="M268" s="246" t="s">
        <v>236</v>
      </c>
      <c r="N268" s="246"/>
      <c r="O268" s="246"/>
      <c r="P268" s="246"/>
      <c r="Q268" s="246"/>
      <c r="R268" s="294" t="e">
        <f>IF(P266&lt;0.2,"NOT slow-paying", "IS slow-paying")</f>
        <v>#DIV/0!</v>
      </c>
      <c r="S268" s="294"/>
      <c r="T268" s="255" t="s">
        <v>185</v>
      </c>
      <c r="U268" s="280" t="s">
        <v>219</v>
      </c>
      <c r="V268" s="255" t="s">
        <v>205</v>
      </c>
      <c r="W268" s="280" t="e">
        <f>IF(P266&lt;20%,P274,P284)</f>
        <v>#DIV/0!</v>
      </c>
    </row>
    <row r="269" spans="12:23" x14ac:dyDescent="0.25"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</row>
    <row r="270" spans="12:23" x14ac:dyDescent="0.25">
      <c r="L270" s="246"/>
      <c r="M270" s="1" t="s">
        <v>237</v>
      </c>
      <c r="V270" s="246"/>
    </row>
    <row r="271" spans="12:23" x14ac:dyDescent="0.25">
      <c r="L271" s="246"/>
      <c r="V271" s="246"/>
    </row>
    <row r="272" spans="12:23" ht="18.75" x14ac:dyDescent="0.35">
      <c r="L272" s="246"/>
      <c r="N272" s="280" t="s">
        <v>219</v>
      </c>
      <c r="O272" s="260" t="s">
        <v>205</v>
      </c>
      <c r="P272" s="258">
        <v>0.2</v>
      </c>
      <c r="Q272" s="260" t="s">
        <v>224</v>
      </c>
      <c r="R272" s="260" t="s">
        <v>233</v>
      </c>
      <c r="S272" s="244" t="s">
        <v>225</v>
      </c>
      <c r="T272" s="260" t="s">
        <v>206</v>
      </c>
      <c r="U272" s="244" t="s">
        <v>238</v>
      </c>
      <c r="V272" s="260" t="s">
        <v>226</v>
      </c>
    </row>
    <row r="273" spans="12:23" x14ac:dyDescent="0.25">
      <c r="L273" s="246"/>
      <c r="N273" s="246"/>
      <c r="O273" s="260" t="s">
        <v>205</v>
      </c>
      <c r="P273" s="258">
        <v>0.2</v>
      </c>
      <c r="Q273" s="260" t="s">
        <v>224</v>
      </c>
      <c r="R273" s="260" t="s">
        <v>233</v>
      </c>
      <c r="S273" s="260">
        <f>F252</f>
        <v>0</v>
      </c>
      <c r="T273" s="260" t="s">
        <v>206</v>
      </c>
      <c r="U273" s="260">
        <f>F259</f>
        <v>0</v>
      </c>
      <c r="V273" s="260" t="s">
        <v>226</v>
      </c>
    </row>
    <row r="274" spans="12:23" x14ac:dyDescent="0.25">
      <c r="L274" s="246"/>
      <c r="N274" s="246"/>
      <c r="O274" s="260" t="s">
        <v>205</v>
      </c>
      <c r="P274" s="280">
        <f>MIN(Q282,P273*(S273+U273))</f>
        <v>0</v>
      </c>
      <c r="Q274" s="287" t="s">
        <v>228</v>
      </c>
      <c r="R274" s="288"/>
      <c r="S274" s="288"/>
      <c r="T274" s="288"/>
      <c r="U274" s="289">
        <f>F250+F257</f>
        <v>0</v>
      </c>
      <c r="V274" s="246"/>
    </row>
    <row r="275" spans="12:23" x14ac:dyDescent="0.25"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</row>
    <row r="276" spans="12:23" x14ac:dyDescent="0.25">
      <c r="L276" s="246"/>
      <c r="M276" s="1" t="s">
        <v>239</v>
      </c>
      <c r="N276" s="246"/>
      <c r="O276" s="246"/>
      <c r="P276" s="246"/>
      <c r="Q276" s="246"/>
      <c r="R276" s="246"/>
      <c r="S276" s="246"/>
      <c r="T276" s="246"/>
      <c r="U276" s="246"/>
      <c r="V276" s="246"/>
    </row>
    <row r="277" spans="12:23" x14ac:dyDescent="0.25"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46"/>
    </row>
    <row r="278" spans="12:23" x14ac:dyDescent="0.25">
      <c r="L278" s="246"/>
      <c r="M278" s="246"/>
      <c r="N278" s="280" t="s">
        <v>219</v>
      </c>
      <c r="O278" s="260" t="s">
        <v>205</v>
      </c>
      <c r="P278" s="258">
        <v>0.2</v>
      </c>
      <c r="Q278" s="260"/>
      <c r="R278" s="246"/>
      <c r="S278" s="246"/>
      <c r="T278" s="246"/>
      <c r="U278" s="246"/>
      <c r="V278" s="246"/>
    </row>
    <row r="279" spans="12:23" ht="18.75" x14ac:dyDescent="0.35">
      <c r="L279" s="246"/>
      <c r="M279" s="246"/>
      <c r="N279" s="246"/>
      <c r="O279" s="295" t="s">
        <v>240</v>
      </c>
      <c r="P279" s="260" t="s">
        <v>241</v>
      </c>
      <c r="Q279" s="260" t="s">
        <v>80</v>
      </c>
      <c r="R279" s="260" t="s">
        <v>216</v>
      </c>
      <c r="S279" s="260" t="s">
        <v>43</v>
      </c>
      <c r="T279" s="260" t="s">
        <v>223</v>
      </c>
      <c r="U279" s="244" t="s">
        <v>225</v>
      </c>
      <c r="V279" s="260" t="s">
        <v>206</v>
      </c>
      <c r="W279" s="244" t="s">
        <v>238</v>
      </c>
    </row>
    <row r="281" spans="12:23" x14ac:dyDescent="0.25">
      <c r="O281" s="260" t="s">
        <v>205</v>
      </c>
      <c r="P281" s="258">
        <v>0.2</v>
      </c>
    </row>
    <row r="282" spans="12:23" x14ac:dyDescent="0.25">
      <c r="L282" s="243"/>
      <c r="M282" s="243"/>
      <c r="N282" s="243"/>
      <c r="O282" s="295" t="s">
        <v>240</v>
      </c>
      <c r="P282" s="260" t="s">
        <v>241</v>
      </c>
      <c r="Q282" s="244">
        <f>F250+F257</f>
        <v>0</v>
      </c>
      <c r="R282" s="260" t="s">
        <v>216</v>
      </c>
      <c r="S282" s="244">
        <f>SUM(F265:F267)</f>
        <v>0</v>
      </c>
      <c r="T282" s="260" t="s">
        <v>223</v>
      </c>
      <c r="U282" s="244">
        <f>S273</f>
        <v>0</v>
      </c>
      <c r="V282" s="260" t="s">
        <v>206</v>
      </c>
      <c r="W282" s="244">
        <f>U273</f>
        <v>0</v>
      </c>
    </row>
    <row r="283" spans="12:23" x14ac:dyDescent="0.25"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</row>
    <row r="284" spans="12:23" x14ac:dyDescent="0.25">
      <c r="L284" s="243"/>
      <c r="M284" s="243"/>
      <c r="N284" s="243"/>
      <c r="O284" s="260" t="s">
        <v>205</v>
      </c>
      <c r="P284" s="281">
        <f>MIN(Q282,P281*MAX(Q282-S282,U282+W282))</f>
        <v>0</v>
      </c>
      <c r="Q284" s="287" t="s">
        <v>228</v>
      </c>
      <c r="R284" s="288"/>
      <c r="S284" s="288"/>
      <c r="T284" s="288"/>
      <c r="U284" s="289">
        <f>U274</f>
        <v>0</v>
      </c>
      <c r="V284" s="243"/>
      <c r="W284" s="243"/>
    </row>
    <row r="285" spans="12:23" x14ac:dyDescent="0.25"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43"/>
    </row>
    <row r="286" spans="12:23" x14ac:dyDescent="0.25"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43"/>
    </row>
    <row r="287" spans="12:23" x14ac:dyDescent="0.25"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3"/>
    </row>
    <row r="288" spans="12:23" x14ac:dyDescent="0.25"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</row>
    <row r="289" spans="12:23" x14ac:dyDescent="0.25"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</row>
    <row r="290" spans="12:23" x14ac:dyDescent="0.25"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</row>
    <row r="291" spans="12:23" x14ac:dyDescent="0.25"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</row>
    <row r="292" spans="12:23" x14ac:dyDescent="0.25"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</row>
    <row r="293" spans="12:23" x14ac:dyDescent="0.25"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</row>
    <row r="294" spans="12:23" x14ac:dyDescent="0.25"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</row>
    <row r="295" spans="12:23" x14ac:dyDescent="0.25"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43"/>
    </row>
    <row r="296" spans="12:23" x14ac:dyDescent="0.25"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</row>
    <row r="297" spans="12:23" x14ac:dyDescent="0.25"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</row>
    <row r="298" spans="12:23" x14ac:dyDescent="0.25"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</row>
    <row r="299" spans="12:23" x14ac:dyDescent="0.25"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</row>
    <row r="300" spans="12:23" x14ac:dyDescent="0.25"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3"/>
    </row>
    <row r="301" spans="12:23" x14ac:dyDescent="0.25"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</row>
    <row r="302" spans="12:23" x14ac:dyDescent="0.25">
      <c r="L302" s="255" t="s">
        <v>242</v>
      </c>
      <c r="M302" s="255" t="s">
        <v>242</v>
      </c>
      <c r="N302" s="255" t="s">
        <v>242</v>
      </c>
      <c r="O302" s="255" t="s">
        <v>242</v>
      </c>
      <c r="P302" s="255" t="s">
        <v>242</v>
      </c>
      <c r="Q302" s="255" t="s">
        <v>242</v>
      </c>
      <c r="R302" s="255" t="s">
        <v>242</v>
      </c>
      <c r="S302" s="255" t="s">
        <v>242</v>
      </c>
      <c r="T302" s="255" t="s">
        <v>242</v>
      </c>
      <c r="U302" s="255" t="s">
        <v>242</v>
      </c>
      <c r="V302" s="255" t="s">
        <v>242</v>
      </c>
      <c r="W302" s="255" t="s">
        <v>242</v>
      </c>
    </row>
    <row r="303" spans="12:23" x14ac:dyDescent="0.25">
      <c r="L303" s="101" t="s">
        <v>78</v>
      </c>
      <c r="M303" s="255" t="s">
        <v>205</v>
      </c>
      <c r="N303" s="279" t="s">
        <v>218</v>
      </c>
      <c r="O303" s="255" t="s">
        <v>206</v>
      </c>
      <c r="P303" s="280" t="s">
        <v>219</v>
      </c>
    </row>
    <row r="304" spans="12:23" x14ac:dyDescent="0.25">
      <c r="L304" s="101" t="s">
        <v>78</v>
      </c>
      <c r="M304" s="255" t="s">
        <v>205</v>
      </c>
      <c r="N304" s="279">
        <f>O318</f>
        <v>0</v>
      </c>
      <c r="O304" s="255" t="s">
        <v>206</v>
      </c>
      <c r="P304" s="281" t="e">
        <f>W328</f>
        <v>#DIV/0!</v>
      </c>
    </row>
    <row r="305" spans="12:23" x14ac:dyDescent="0.25">
      <c r="O305" s="246"/>
      <c r="P305" s="246"/>
      <c r="Q305" s="246"/>
      <c r="R305" s="246"/>
      <c r="S305" s="246"/>
      <c r="T305" s="246"/>
      <c r="U305" s="246"/>
      <c r="V305" s="246"/>
    </row>
    <row r="306" spans="12:23" x14ac:dyDescent="0.25">
      <c r="L306" s="282" t="s">
        <v>78</v>
      </c>
      <c r="M306" s="283" t="s">
        <v>205</v>
      </c>
      <c r="N306" s="284" t="e">
        <f>N304+P304</f>
        <v>#DIV/0!</v>
      </c>
      <c r="O306" s="240" t="s">
        <v>220</v>
      </c>
    </row>
    <row r="308" spans="12:23" x14ac:dyDescent="0.25">
      <c r="L308" s="256" t="s">
        <v>221</v>
      </c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</row>
    <row r="309" spans="12:23" x14ac:dyDescent="0.25"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</row>
    <row r="310" spans="12:23" x14ac:dyDescent="0.25">
      <c r="L310" s="246"/>
      <c r="M310" s="279" t="s">
        <v>218</v>
      </c>
      <c r="N310" s="255" t="s">
        <v>205</v>
      </c>
      <c r="O310" s="260" t="s">
        <v>80</v>
      </c>
      <c r="P310" s="255" t="s">
        <v>216</v>
      </c>
      <c r="Q310" s="260" t="s">
        <v>43</v>
      </c>
      <c r="R310" s="255"/>
      <c r="S310" s="260"/>
      <c r="T310" s="260"/>
      <c r="U310" s="258"/>
      <c r="V310" s="260"/>
      <c r="W310" s="244"/>
    </row>
    <row r="311" spans="12:23" ht="18.75" x14ac:dyDescent="0.35">
      <c r="L311" s="246"/>
      <c r="M311" s="246"/>
      <c r="N311" s="285" t="s">
        <v>217</v>
      </c>
      <c r="O311" s="260" t="s">
        <v>222</v>
      </c>
      <c r="P311" s="260" t="s">
        <v>43</v>
      </c>
      <c r="Q311" s="260" t="s">
        <v>223</v>
      </c>
      <c r="R311" s="258">
        <v>0.2</v>
      </c>
      <c r="S311" s="260" t="s">
        <v>224</v>
      </c>
      <c r="T311" s="244" t="s">
        <v>225</v>
      </c>
      <c r="U311" s="286" t="s">
        <v>226</v>
      </c>
      <c r="V311" s="246"/>
    </row>
    <row r="312" spans="12:23" ht="17.25" x14ac:dyDescent="0.25">
      <c r="L312" s="246"/>
      <c r="M312" s="246"/>
      <c r="N312" s="285" t="s">
        <v>217</v>
      </c>
      <c r="O312" s="260" t="s">
        <v>222</v>
      </c>
      <c r="P312" s="260" t="s">
        <v>43</v>
      </c>
      <c r="Q312" s="260" t="s">
        <v>223</v>
      </c>
      <c r="R312" s="258">
        <v>0.2</v>
      </c>
      <c r="S312" s="260" t="s">
        <v>224</v>
      </c>
      <c r="T312" s="244" t="s">
        <v>227</v>
      </c>
      <c r="U312" s="286" t="s">
        <v>226</v>
      </c>
      <c r="V312" s="246"/>
    </row>
    <row r="313" spans="12:23" x14ac:dyDescent="0.25"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</row>
    <row r="314" spans="12:23" x14ac:dyDescent="0.25">
      <c r="L314" s="246"/>
      <c r="M314" s="246"/>
      <c r="N314" s="255" t="s">
        <v>205</v>
      </c>
      <c r="O314" s="260">
        <f>E310+E317</f>
        <v>0</v>
      </c>
      <c r="P314" s="255" t="s">
        <v>216</v>
      </c>
      <c r="Q314" s="260">
        <f>SUM(E325:E327)</f>
        <v>0</v>
      </c>
      <c r="R314" s="246"/>
      <c r="S314" s="246"/>
      <c r="T314" s="246"/>
      <c r="U314" s="246"/>
      <c r="V314" s="246"/>
    </row>
    <row r="315" spans="12:23" x14ac:dyDescent="0.25">
      <c r="L315" s="246"/>
      <c r="M315" s="246"/>
      <c r="N315" s="285" t="s">
        <v>217</v>
      </c>
      <c r="O315" s="260" t="s">
        <v>222</v>
      </c>
      <c r="P315" s="260">
        <f>Q314</f>
        <v>0</v>
      </c>
      <c r="Q315" s="260" t="s">
        <v>223</v>
      </c>
      <c r="R315" s="258">
        <v>0.2</v>
      </c>
      <c r="S315" s="260" t="s">
        <v>224</v>
      </c>
      <c r="T315" s="260">
        <f>E312</f>
        <v>0</v>
      </c>
      <c r="U315" s="286" t="s">
        <v>226</v>
      </c>
      <c r="V315" s="246"/>
    </row>
    <row r="316" spans="12:23" x14ac:dyDescent="0.25">
      <c r="L316" s="246"/>
      <c r="M316" s="246"/>
      <c r="N316" s="285" t="s">
        <v>217</v>
      </c>
      <c r="O316" s="260" t="s">
        <v>222</v>
      </c>
      <c r="P316" s="260">
        <f>P315</f>
        <v>0</v>
      </c>
      <c r="Q316" s="260" t="s">
        <v>223</v>
      </c>
      <c r="R316" s="258">
        <v>0.2</v>
      </c>
      <c r="S316" s="260" t="s">
        <v>224</v>
      </c>
      <c r="T316" s="260">
        <f>E317</f>
        <v>0</v>
      </c>
      <c r="U316" s="286" t="s">
        <v>226</v>
      </c>
      <c r="V316" s="246"/>
    </row>
    <row r="317" spans="12:23" x14ac:dyDescent="0.25"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</row>
    <row r="318" spans="12:23" x14ac:dyDescent="0.25">
      <c r="L318" s="246"/>
      <c r="M318" s="246"/>
      <c r="N318" s="255" t="s">
        <v>205</v>
      </c>
      <c r="O318" s="279">
        <f>MIN(O314,O314-Q314+MIN(P315,R315*T315)+MIN(P316,R316*T316))</f>
        <v>0</v>
      </c>
      <c r="P318" s="287" t="s">
        <v>228</v>
      </c>
      <c r="Q318" s="288"/>
      <c r="R318" s="288"/>
      <c r="S318" s="288"/>
      <c r="T318" s="289">
        <f>O314</f>
        <v>0</v>
      </c>
      <c r="U318" s="246"/>
      <c r="V318" s="246"/>
    </row>
    <row r="319" spans="12:23" x14ac:dyDescent="0.25"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</row>
    <row r="320" spans="12:23" x14ac:dyDescent="0.25">
      <c r="L320" s="256" t="s">
        <v>229</v>
      </c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</row>
    <row r="321" spans="12:23" x14ac:dyDescent="0.25"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</row>
    <row r="322" spans="12:23" x14ac:dyDescent="0.25">
      <c r="L322" s="246"/>
      <c r="M322" s="290" t="s">
        <v>230</v>
      </c>
      <c r="N322" s="246"/>
      <c r="O322" s="246"/>
      <c r="P322" s="246"/>
      <c r="Q322" s="246"/>
      <c r="R322" s="246"/>
      <c r="S322" s="246"/>
      <c r="T322" s="246"/>
      <c r="U322" s="246"/>
      <c r="V322" s="246"/>
    </row>
    <row r="323" spans="12:23" x14ac:dyDescent="0.25"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</row>
    <row r="324" spans="12:23" ht="18.75" x14ac:dyDescent="0.35">
      <c r="L324" s="246"/>
      <c r="M324" s="291" t="s">
        <v>231</v>
      </c>
      <c r="N324" s="291"/>
      <c r="O324" s="260" t="s">
        <v>205</v>
      </c>
      <c r="P324" s="244" t="s">
        <v>225</v>
      </c>
      <c r="Q324" s="255" t="s">
        <v>232</v>
      </c>
      <c r="R324" s="276" t="s">
        <v>233</v>
      </c>
      <c r="S324" s="244" t="s">
        <v>234</v>
      </c>
      <c r="T324" s="260" t="s">
        <v>206</v>
      </c>
      <c r="U324" s="292" t="s">
        <v>235</v>
      </c>
      <c r="V324" s="260" t="s">
        <v>226</v>
      </c>
    </row>
    <row r="325" spans="12:23" x14ac:dyDescent="0.25">
      <c r="L325" s="246"/>
      <c r="M325" s="246"/>
      <c r="N325" s="246"/>
      <c r="O325" s="260" t="s">
        <v>205</v>
      </c>
      <c r="P325" s="260">
        <f>F312</f>
        <v>0</v>
      </c>
      <c r="Q325" s="255" t="s">
        <v>232</v>
      </c>
      <c r="R325" s="276" t="s">
        <v>233</v>
      </c>
      <c r="S325" s="260">
        <f>F311</f>
        <v>0</v>
      </c>
      <c r="T325" s="260" t="s">
        <v>206</v>
      </c>
      <c r="U325" s="260">
        <f>F324</f>
        <v>0</v>
      </c>
      <c r="V325" s="260" t="s">
        <v>226</v>
      </c>
    </row>
    <row r="326" spans="12:23" x14ac:dyDescent="0.25">
      <c r="L326" s="246"/>
      <c r="M326" s="246"/>
      <c r="N326" s="246"/>
      <c r="O326" s="260" t="s">
        <v>205</v>
      </c>
      <c r="P326" s="293" t="e">
        <f>P325/(S325+U325)</f>
        <v>#DIV/0!</v>
      </c>
      <c r="Q326" s="246"/>
      <c r="R326" s="246"/>
      <c r="S326" s="246"/>
      <c r="T326" s="246"/>
      <c r="U326" s="246"/>
      <c r="V326" s="246"/>
    </row>
    <row r="327" spans="12:23" x14ac:dyDescent="0.25"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</row>
    <row r="328" spans="12:23" x14ac:dyDescent="0.25">
      <c r="L328" s="246"/>
      <c r="M328" s="246" t="s">
        <v>236</v>
      </c>
      <c r="N328" s="246"/>
      <c r="O328" s="246"/>
      <c r="P328" s="246"/>
      <c r="Q328" s="246"/>
      <c r="R328" s="294" t="e">
        <f>IF(P326&lt;0.2,"NOT slow-paying", "IS slow-paying")</f>
        <v>#DIV/0!</v>
      </c>
      <c r="S328" s="294"/>
      <c r="T328" s="255" t="s">
        <v>185</v>
      </c>
      <c r="U328" s="280" t="s">
        <v>219</v>
      </c>
      <c r="V328" s="255" t="s">
        <v>205</v>
      </c>
      <c r="W328" s="280" t="e">
        <f>IF(P326&lt;20%,P334,P344)</f>
        <v>#DIV/0!</v>
      </c>
    </row>
    <row r="329" spans="12:23" x14ac:dyDescent="0.25"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</row>
    <row r="330" spans="12:23" x14ac:dyDescent="0.25">
      <c r="L330" s="246"/>
      <c r="M330" s="1" t="s">
        <v>237</v>
      </c>
      <c r="V330" s="246"/>
    </row>
    <row r="331" spans="12:23" x14ac:dyDescent="0.25">
      <c r="L331" s="246"/>
      <c r="V331" s="246"/>
    </row>
    <row r="332" spans="12:23" ht="18.75" x14ac:dyDescent="0.35">
      <c r="L332" s="246"/>
      <c r="N332" s="280" t="s">
        <v>219</v>
      </c>
      <c r="O332" s="260" t="s">
        <v>205</v>
      </c>
      <c r="P332" s="258">
        <v>0.2</v>
      </c>
      <c r="Q332" s="260" t="s">
        <v>224</v>
      </c>
      <c r="R332" s="260" t="s">
        <v>233</v>
      </c>
      <c r="S332" s="244" t="s">
        <v>225</v>
      </c>
      <c r="T332" s="260" t="s">
        <v>206</v>
      </c>
      <c r="U332" s="244" t="s">
        <v>238</v>
      </c>
      <c r="V332" s="260" t="s">
        <v>226</v>
      </c>
    </row>
    <row r="333" spans="12:23" x14ac:dyDescent="0.25">
      <c r="L333" s="246"/>
      <c r="N333" s="246"/>
      <c r="O333" s="260" t="s">
        <v>205</v>
      </c>
      <c r="P333" s="258">
        <v>0.2</v>
      </c>
      <c r="Q333" s="260" t="s">
        <v>224</v>
      </c>
      <c r="R333" s="260" t="s">
        <v>233</v>
      </c>
      <c r="S333" s="260">
        <f>F312</f>
        <v>0</v>
      </c>
      <c r="T333" s="260" t="s">
        <v>206</v>
      </c>
      <c r="U333" s="260">
        <f>F319</f>
        <v>0</v>
      </c>
      <c r="V333" s="260" t="s">
        <v>226</v>
      </c>
    </row>
    <row r="334" spans="12:23" x14ac:dyDescent="0.25">
      <c r="L334" s="246"/>
      <c r="N334" s="246"/>
      <c r="O334" s="260" t="s">
        <v>205</v>
      </c>
      <c r="P334" s="280">
        <f>MIN(Q342,P333*(S333+U333))</f>
        <v>0</v>
      </c>
      <c r="Q334" s="287" t="s">
        <v>228</v>
      </c>
      <c r="R334" s="288"/>
      <c r="S334" s="288"/>
      <c r="T334" s="288"/>
      <c r="U334" s="289">
        <f>F310+F317</f>
        <v>0</v>
      </c>
      <c r="V334" s="246"/>
    </row>
    <row r="335" spans="12:23" x14ac:dyDescent="0.25"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</row>
    <row r="336" spans="12:23" x14ac:dyDescent="0.25">
      <c r="L336" s="246"/>
      <c r="M336" s="1" t="s">
        <v>239</v>
      </c>
      <c r="N336" s="246"/>
      <c r="O336" s="246"/>
      <c r="P336" s="246"/>
      <c r="Q336" s="246"/>
      <c r="R336" s="246"/>
      <c r="S336" s="246"/>
      <c r="T336" s="246"/>
      <c r="U336" s="246"/>
      <c r="V336" s="246"/>
    </row>
    <row r="337" spans="12:23" x14ac:dyDescent="0.25"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</row>
    <row r="338" spans="12:23" x14ac:dyDescent="0.25">
      <c r="L338" s="246"/>
      <c r="M338" s="246"/>
      <c r="N338" s="280" t="s">
        <v>219</v>
      </c>
      <c r="O338" s="260" t="s">
        <v>205</v>
      </c>
      <c r="P338" s="258">
        <v>0.2</v>
      </c>
      <c r="Q338" s="260"/>
      <c r="R338" s="246"/>
      <c r="S338" s="246"/>
      <c r="T338" s="246"/>
      <c r="U338" s="246"/>
      <c r="V338" s="246"/>
    </row>
    <row r="339" spans="12:23" ht="18.75" x14ac:dyDescent="0.35">
      <c r="L339" s="246"/>
      <c r="M339" s="246"/>
      <c r="N339" s="246"/>
      <c r="O339" s="295" t="s">
        <v>240</v>
      </c>
      <c r="P339" s="260" t="s">
        <v>241</v>
      </c>
      <c r="Q339" s="260" t="s">
        <v>80</v>
      </c>
      <c r="R339" s="260" t="s">
        <v>216</v>
      </c>
      <c r="S339" s="260" t="s">
        <v>43</v>
      </c>
      <c r="T339" s="260" t="s">
        <v>223</v>
      </c>
      <c r="U339" s="244" t="s">
        <v>225</v>
      </c>
      <c r="V339" s="260" t="s">
        <v>206</v>
      </c>
      <c r="W339" s="244" t="s">
        <v>238</v>
      </c>
    </row>
    <row r="341" spans="12:23" x14ac:dyDescent="0.25">
      <c r="O341" s="260" t="s">
        <v>205</v>
      </c>
      <c r="P341" s="258">
        <v>0.2</v>
      </c>
    </row>
    <row r="342" spans="12:23" x14ac:dyDescent="0.25">
      <c r="L342" s="243"/>
      <c r="M342" s="243"/>
      <c r="N342" s="243"/>
      <c r="O342" s="295" t="s">
        <v>240</v>
      </c>
      <c r="P342" s="260" t="s">
        <v>241</v>
      </c>
      <c r="Q342" s="244">
        <f>F310+F317</f>
        <v>0</v>
      </c>
      <c r="R342" s="260" t="s">
        <v>216</v>
      </c>
      <c r="S342" s="244">
        <f>SUM(F325:F327)</f>
        <v>0</v>
      </c>
      <c r="T342" s="260" t="s">
        <v>223</v>
      </c>
      <c r="U342" s="244">
        <f>S333</f>
        <v>0</v>
      </c>
      <c r="V342" s="260" t="s">
        <v>206</v>
      </c>
      <c r="W342" s="244">
        <f>U333</f>
        <v>0</v>
      </c>
    </row>
    <row r="343" spans="12:23" x14ac:dyDescent="0.25">
      <c r="L343" s="243"/>
      <c r="M343" s="243"/>
      <c r="N343" s="243"/>
      <c r="O343" s="243"/>
      <c r="P343" s="243"/>
      <c r="Q343" s="243"/>
      <c r="R343" s="243"/>
      <c r="S343" s="243"/>
      <c r="T343" s="243"/>
      <c r="U343" s="243"/>
      <c r="V343" s="243"/>
      <c r="W343" s="243"/>
    </row>
    <row r="344" spans="12:23" x14ac:dyDescent="0.25">
      <c r="L344" s="243"/>
      <c r="M344" s="243"/>
      <c r="N344" s="243"/>
      <c r="O344" s="260" t="s">
        <v>205</v>
      </c>
      <c r="P344" s="281">
        <f>MIN(Q342,P341*MAX(Q342-S342,U342+W342))</f>
        <v>0</v>
      </c>
      <c r="Q344" s="287" t="s">
        <v>228</v>
      </c>
      <c r="R344" s="288"/>
      <c r="S344" s="288"/>
      <c r="T344" s="288"/>
      <c r="U344" s="289">
        <f>U334</f>
        <v>0</v>
      </c>
      <c r="V344" s="243"/>
      <c r="W344" s="243"/>
    </row>
    <row r="345" spans="12:23" x14ac:dyDescent="0.25"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43"/>
    </row>
    <row r="346" spans="12:23" x14ac:dyDescent="0.25"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43"/>
    </row>
    <row r="347" spans="12:23" x14ac:dyDescent="0.25"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43"/>
    </row>
    <row r="348" spans="12:23" x14ac:dyDescent="0.25"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</row>
    <row r="349" spans="12:23" x14ac:dyDescent="0.25"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43"/>
    </row>
    <row r="350" spans="12:23" x14ac:dyDescent="0.25"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43"/>
    </row>
    <row r="351" spans="12:23" x14ac:dyDescent="0.25"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43"/>
    </row>
    <row r="352" spans="12:23" x14ac:dyDescent="0.25"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</row>
    <row r="353" spans="12:23" x14ac:dyDescent="0.25"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</row>
    <row r="354" spans="12:23" x14ac:dyDescent="0.25"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</row>
    <row r="355" spans="12:23" x14ac:dyDescent="0.25"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43"/>
    </row>
    <row r="356" spans="12:23" x14ac:dyDescent="0.25"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43"/>
    </row>
    <row r="357" spans="12:23" x14ac:dyDescent="0.25"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43"/>
    </row>
    <row r="358" spans="12:23" x14ac:dyDescent="0.25">
      <c r="L358" s="243"/>
      <c r="M358" s="243"/>
      <c r="N358" s="243"/>
      <c r="O358" s="243"/>
      <c r="P358" s="243"/>
      <c r="Q358" s="243"/>
      <c r="R358" s="243"/>
      <c r="S358" s="243"/>
      <c r="T358" s="243"/>
      <c r="U358" s="243"/>
      <c r="V358" s="243"/>
      <c r="W358" s="243"/>
    </row>
    <row r="359" spans="12:23" x14ac:dyDescent="0.25"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43"/>
    </row>
    <row r="360" spans="12:23" x14ac:dyDescent="0.25"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43"/>
    </row>
    <row r="361" spans="12:23" x14ac:dyDescent="0.25"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</row>
    <row r="362" spans="12:23" x14ac:dyDescent="0.25">
      <c r="L362" s="255" t="s">
        <v>242</v>
      </c>
      <c r="M362" s="255" t="s">
        <v>242</v>
      </c>
      <c r="N362" s="255" t="s">
        <v>242</v>
      </c>
      <c r="O362" s="255" t="s">
        <v>242</v>
      </c>
      <c r="P362" s="255" t="s">
        <v>242</v>
      </c>
      <c r="Q362" s="255" t="s">
        <v>242</v>
      </c>
      <c r="R362" s="255" t="s">
        <v>242</v>
      </c>
      <c r="S362" s="255" t="s">
        <v>242</v>
      </c>
      <c r="T362" s="255" t="s">
        <v>242</v>
      </c>
      <c r="U362" s="255" t="s">
        <v>242</v>
      </c>
      <c r="V362" s="255" t="s">
        <v>242</v>
      </c>
      <c r="W362" s="255" t="s">
        <v>242</v>
      </c>
    </row>
    <row r="363" spans="12:23" x14ac:dyDescent="0.25">
      <c r="L363" s="101" t="s">
        <v>78</v>
      </c>
      <c r="M363" s="255" t="s">
        <v>205</v>
      </c>
      <c r="N363" s="279" t="s">
        <v>218</v>
      </c>
      <c r="O363" s="255" t="s">
        <v>206</v>
      </c>
      <c r="P363" s="280" t="s">
        <v>219</v>
      </c>
    </row>
    <row r="364" spans="12:23" x14ac:dyDescent="0.25">
      <c r="L364" s="101" t="s">
        <v>78</v>
      </c>
      <c r="M364" s="255" t="s">
        <v>205</v>
      </c>
      <c r="N364" s="279">
        <f>O378</f>
        <v>0</v>
      </c>
      <c r="O364" s="255" t="s">
        <v>206</v>
      </c>
      <c r="P364" s="281" t="e">
        <f>W388</f>
        <v>#DIV/0!</v>
      </c>
    </row>
    <row r="365" spans="12:23" x14ac:dyDescent="0.25">
      <c r="O365" s="246"/>
      <c r="P365" s="246"/>
      <c r="Q365" s="246"/>
      <c r="R365" s="246"/>
      <c r="S365" s="246"/>
      <c r="T365" s="246"/>
      <c r="U365" s="246"/>
      <c r="V365" s="246"/>
    </row>
    <row r="366" spans="12:23" x14ac:dyDescent="0.25">
      <c r="L366" s="282" t="s">
        <v>78</v>
      </c>
      <c r="M366" s="283" t="s">
        <v>205</v>
      </c>
      <c r="N366" s="284" t="e">
        <f>N364+P364</f>
        <v>#DIV/0!</v>
      </c>
      <c r="O366" s="240" t="s">
        <v>220</v>
      </c>
    </row>
    <row r="368" spans="12:23" x14ac:dyDescent="0.25">
      <c r="L368" s="256" t="s">
        <v>221</v>
      </c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</row>
    <row r="369" spans="12:23" x14ac:dyDescent="0.25"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</row>
    <row r="370" spans="12:23" x14ac:dyDescent="0.25">
      <c r="L370" s="246"/>
      <c r="M370" s="279" t="s">
        <v>218</v>
      </c>
      <c r="N370" s="255" t="s">
        <v>205</v>
      </c>
      <c r="O370" s="260" t="s">
        <v>80</v>
      </c>
      <c r="P370" s="255" t="s">
        <v>216</v>
      </c>
      <c r="Q370" s="260" t="s">
        <v>43</v>
      </c>
      <c r="R370" s="255"/>
      <c r="S370" s="260"/>
      <c r="T370" s="260"/>
      <c r="U370" s="258"/>
      <c r="V370" s="260"/>
      <c r="W370" s="244"/>
    </row>
    <row r="371" spans="12:23" ht="18.75" x14ac:dyDescent="0.35">
      <c r="L371" s="246"/>
      <c r="M371" s="246"/>
      <c r="N371" s="285" t="s">
        <v>217</v>
      </c>
      <c r="O371" s="260" t="s">
        <v>222</v>
      </c>
      <c r="P371" s="260" t="s">
        <v>43</v>
      </c>
      <c r="Q371" s="260" t="s">
        <v>223</v>
      </c>
      <c r="R371" s="258">
        <v>0.2</v>
      </c>
      <c r="S371" s="260" t="s">
        <v>224</v>
      </c>
      <c r="T371" s="244" t="s">
        <v>225</v>
      </c>
      <c r="U371" s="286" t="s">
        <v>226</v>
      </c>
      <c r="V371" s="246"/>
    </row>
    <row r="372" spans="12:23" ht="17.25" x14ac:dyDescent="0.25">
      <c r="L372" s="246"/>
      <c r="M372" s="246"/>
      <c r="N372" s="285" t="s">
        <v>217</v>
      </c>
      <c r="O372" s="260" t="s">
        <v>222</v>
      </c>
      <c r="P372" s="260" t="s">
        <v>43</v>
      </c>
      <c r="Q372" s="260" t="s">
        <v>223</v>
      </c>
      <c r="R372" s="258">
        <v>0.2</v>
      </c>
      <c r="S372" s="260" t="s">
        <v>224</v>
      </c>
      <c r="T372" s="244" t="s">
        <v>227</v>
      </c>
      <c r="U372" s="286" t="s">
        <v>226</v>
      </c>
      <c r="V372" s="246"/>
    </row>
    <row r="373" spans="12:23" x14ac:dyDescent="0.25"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</row>
    <row r="374" spans="12:23" x14ac:dyDescent="0.25">
      <c r="L374" s="246"/>
      <c r="M374" s="246"/>
      <c r="N374" s="255" t="s">
        <v>205</v>
      </c>
      <c r="O374" s="260">
        <f>E370+E377</f>
        <v>0</v>
      </c>
      <c r="P374" s="255" t="s">
        <v>216</v>
      </c>
      <c r="Q374" s="260">
        <f>SUM(E385:E387)</f>
        <v>0</v>
      </c>
      <c r="R374" s="246"/>
      <c r="S374" s="246"/>
      <c r="T374" s="246"/>
      <c r="U374" s="246"/>
      <c r="V374" s="246"/>
    </row>
    <row r="375" spans="12:23" x14ac:dyDescent="0.25">
      <c r="L375" s="246"/>
      <c r="M375" s="246"/>
      <c r="N375" s="285" t="s">
        <v>217</v>
      </c>
      <c r="O375" s="260" t="s">
        <v>222</v>
      </c>
      <c r="P375" s="260">
        <f>Q374</f>
        <v>0</v>
      </c>
      <c r="Q375" s="260" t="s">
        <v>223</v>
      </c>
      <c r="R375" s="258">
        <v>0.2</v>
      </c>
      <c r="S375" s="260" t="s">
        <v>224</v>
      </c>
      <c r="T375" s="260">
        <f>E372</f>
        <v>0</v>
      </c>
      <c r="U375" s="286" t="s">
        <v>226</v>
      </c>
      <c r="V375" s="246"/>
    </row>
    <row r="376" spans="12:23" x14ac:dyDescent="0.25">
      <c r="L376" s="246"/>
      <c r="M376" s="246"/>
      <c r="N376" s="285" t="s">
        <v>217</v>
      </c>
      <c r="O376" s="260" t="s">
        <v>222</v>
      </c>
      <c r="P376" s="260">
        <f>P375</f>
        <v>0</v>
      </c>
      <c r="Q376" s="260" t="s">
        <v>223</v>
      </c>
      <c r="R376" s="258">
        <v>0.2</v>
      </c>
      <c r="S376" s="260" t="s">
        <v>224</v>
      </c>
      <c r="T376" s="260">
        <f>E377</f>
        <v>0</v>
      </c>
      <c r="U376" s="286" t="s">
        <v>226</v>
      </c>
      <c r="V376" s="246"/>
    </row>
    <row r="377" spans="12:23" x14ac:dyDescent="0.25"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</row>
    <row r="378" spans="12:23" x14ac:dyDescent="0.25">
      <c r="L378" s="246"/>
      <c r="M378" s="246"/>
      <c r="N378" s="255" t="s">
        <v>205</v>
      </c>
      <c r="O378" s="279">
        <f>MIN(O374,O374-Q374+MIN(P375,R375*T375)+MIN(P376,R376*T376))</f>
        <v>0</v>
      </c>
      <c r="P378" s="287" t="s">
        <v>228</v>
      </c>
      <c r="Q378" s="288"/>
      <c r="R378" s="288"/>
      <c r="S378" s="288"/>
      <c r="T378" s="289">
        <f>O374</f>
        <v>0</v>
      </c>
      <c r="U378" s="246"/>
      <c r="V378" s="246"/>
    </row>
    <row r="379" spans="12:23" x14ac:dyDescent="0.25">
      <c r="L379" s="246"/>
      <c r="M379" s="246"/>
      <c r="N379" s="246"/>
      <c r="O379" s="246"/>
      <c r="P379" s="246"/>
      <c r="Q379" s="246"/>
      <c r="R379" s="246"/>
      <c r="S379" s="246"/>
      <c r="T379" s="246"/>
      <c r="U379" s="246"/>
      <c r="V379" s="246"/>
    </row>
    <row r="380" spans="12:23" x14ac:dyDescent="0.25">
      <c r="L380" s="256" t="s">
        <v>229</v>
      </c>
      <c r="M380" s="246"/>
      <c r="N380" s="246"/>
      <c r="O380" s="246"/>
      <c r="P380" s="246"/>
      <c r="Q380" s="246"/>
      <c r="R380" s="246"/>
      <c r="S380" s="246"/>
      <c r="T380" s="246"/>
      <c r="U380" s="246"/>
      <c r="V380" s="246"/>
    </row>
    <row r="381" spans="12:23" x14ac:dyDescent="0.25"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</row>
    <row r="382" spans="12:23" x14ac:dyDescent="0.25">
      <c r="L382" s="246"/>
      <c r="M382" s="290" t="s">
        <v>230</v>
      </c>
      <c r="N382" s="246"/>
      <c r="O382" s="246"/>
      <c r="P382" s="246"/>
      <c r="Q382" s="246"/>
      <c r="R382" s="246"/>
      <c r="S382" s="246"/>
      <c r="T382" s="246"/>
      <c r="U382" s="246"/>
      <c r="V382" s="246"/>
    </row>
    <row r="383" spans="12:23" x14ac:dyDescent="0.25"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</row>
    <row r="384" spans="12:23" ht="18.75" x14ac:dyDescent="0.35">
      <c r="L384" s="246"/>
      <c r="M384" s="291" t="s">
        <v>231</v>
      </c>
      <c r="N384" s="291"/>
      <c r="O384" s="260" t="s">
        <v>205</v>
      </c>
      <c r="P384" s="244" t="s">
        <v>225</v>
      </c>
      <c r="Q384" s="255" t="s">
        <v>232</v>
      </c>
      <c r="R384" s="276" t="s">
        <v>233</v>
      </c>
      <c r="S384" s="244" t="s">
        <v>234</v>
      </c>
      <c r="T384" s="260" t="s">
        <v>206</v>
      </c>
      <c r="U384" s="292" t="s">
        <v>235</v>
      </c>
      <c r="V384" s="260" t="s">
        <v>226</v>
      </c>
    </row>
    <row r="385" spans="12:23" x14ac:dyDescent="0.25">
      <c r="L385" s="246"/>
      <c r="M385" s="246"/>
      <c r="N385" s="246"/>
      <c r="O385" s="260" t="s">
        <v>205</v>
      </c>
      <c r="P385" s="260">
        <f>F372</f>
        <v>0</v>
      </c>
      <c r="Q385" s="255" t="s">
        <v>232</v>
      </c>
      <c r="R385" s="276" t="s">
        <v>233</v>
      </c>
      <c r="S385" s="260">
        <f>F371</f>
        <v>0</v>
      </c>
      <c r="T385" s="260" t="s">
        <v>206</v>
      </c>
      <c r="U385" s="260">
        <f>F384</f>
        <v>0</v>
      </c>
      <c r="V385" s="260" t="s">
        <v>226</v>
      </c>
    </row>
    <row r="386" spans="12:23" x14ac:dyDescent="0.25">
      <c r="L386" s="246"/>
      <c r="M386" s="246"/>
      <c r="N386" s="246"/>
      <c r="O386" s="260" t="s">
        <v>205</v>
      </c>
      <c r="P386" s="293" t="e">
        <f>P385/(S385+U385)</f>
        <v>#DIV/0!</v>
      </c>
      <c r="Q386" s="246"/>
      <c r="R386" s="246"/>
      <c r="S386" s="246"/>
      <c r="T386" s="246"/>
      <c r="U386" s="246"/>
      <c r="V386" s="246"/>
    </row>
    <row r="387" spans="12:23" x14ac:dyDescent="0.25"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46"/>
    </row>
    <row r="388" spans="12:23" x14ac:dyDescent="0.25">
      <c r="L388" s="246"/>
      <c r="M388" s="246" t="s">
        <v>236</v>
      </c>
      <c r="N388" s="246"/>
      <c r="O388" s="246"/>
      <c r="P388" s="246"/>
      <c r="Q388" s="246"/>
      <c r="R388" s="294" t="e">
        <f>IF(P386&lt;0.2,"NOT slow-paying", "IS slow-paying")</f>
        <v>#DIV/0!</v>
      </c>
      <c r="S388" s="294"/>
      <c r="T388" s="255" t="s">
        <v>185</v>
      </c>
      <c r="U388" s="280" t="s">
        <v>219</v>
      </c>
      <c r="V388" s="255" t="s">
        <v>205</v>
      </c>
      <c r="W388" s="280" t="e">
        <f>IF(P386&lt;20%,P394,P404)</f>
        <v>#DIV/0!</v>
      </c>
    </row>
    <row r="389" spans="12:23" x14ac:dyDescent="0.25"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46"/>
    </row>
    <row r="390" spans="12:23" x14ac:dyDescent="0.25">
      <c r="L390" s="246"/>
      <c r="M390" s="1" t="s">
        <v>237</v>
      </c>
      <c r="V390" s="246"/>
    </row>
    <row r="391" spans="12:23" x14ac:dyDescent="0.25">
      <c r="L391" s="246"/>
      <c r="V391" s="246"/>
    </row>
    <row r="392" spans="12:23" ht="18.75" x14ac:dyDescent="0.35">
      <c r="L392" s="246"/>
      <c r="N392" s="280" t="s">
        <v>219</v>
      </c>
      <c r="O392" s="260" t="s">
        <v>205</v>
      </c>
      <c r="P392" s="258">
        <v>0.2</v>
      </c>
      <c r="Q392" s="260" t="s">
        <v>224</v>
      </c>
      <c r="R392" s="260" t="s">
        <v>233</v>
      </c>
      <c r="S392" s="244" t="s">
        <v>225</v>
      </c>
      <c r="T392" s="260" t="s">
        <v>206</v>
      </c>
      <c r="U392" s="244" t="s">
        <v>238</v>
      </c>
      <c r="V392" s="260" t="s">
        <v>226</v>
      </c>
    </row>
    <row r="393" spans="12:23" x14ac:dyDescent="0.25">
      <c r="L393" s="246"/>
      <c r="N393" s="246"/>
      <c r="O393" s="260" t="s">
        <v>205</v>
      </c>
      <c r="P393" s="258">
        <v>0.2</v>
      </c>
      <c r="Q393" s="260" t="s">
        <v>224</v>
      </c>
      <c r="R393" s="260" t="s">
        <v>233</v>
      </c>
      <c r="S393" s="260">
        <f>F372</f>
        <v>0</v>
      </c>
      <c r="T393" s="260" t="s">
        <v>206</v>
      </c>
      <c r="U393" s="260">
        <f>F379</f>
        <v>0</v>
      </c>
      <c r="V393" s="260" t="s">
        <v>226</v>
      </c>
    </row>
    <row r="394" spans="12:23" x14ac:dyDescent="0.25">
      <c r="L394" s="246"/>
      <c r="N394" s="246"/>
      <c r="O394" s="260" t="s">
        <v>205</v>
      </c>
      <c r="P394" s="280">
        <f>MIN(Q402,P393*(S393+U393))</f>
        <v>0</v>
      </c>
      <c r="Q394" s="287" t="s">
        <v>228</v>
      </c>
      <c r="R394" s="288"/>
      <c r="S394" s="288"/>
      <c r="T394" s="288"/>
      <c r="U394" s="289">
        <f>F370+F377</f>
        <v>0</v>
      </c>
      <c r="V394" s="246"/>
    </row>
    <row r="395" spans="12:23" x14ac:dyDescent="0.25"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</row>
    <row r="396" spans="12:23" x14ac:dyDescent="0.25">
      <c r="L396" s="246"/>
      <c r="M396" s="1" t="s">
        <v>239</v>
      </c>
      <c r="N396" s="246"/>
      <c r="O396" s="246"/>
      <c r="P396" s="246"/>
      <c r="Q396" s="246"/>
      <c r="R396" s="246"/>
      <c r="S396" s="246"/>
      <c r="T396" s="246"/>
      <c r="U396" s="246"/>
      <c r="V396" s="246"/>
    </row>
    <row r="397" spans="12:23" x14ac:dyDescent="0.25">
      <c r="L397" s="246"/>
      <c r="M397" s="246"/>
      <c r="N397" s="246"/>
      <c r="O397" s="246"/>
      <c r="P397" s="246"/>
      <c r="Q397" s="246"/>
      <c r="R397" s="246"/>
      <c r="S397" s="246"/>
      <c r="T397" s="246"/>
      <c r="U397" s="246"/>
      <c r="V397" s="246"/>
    </row>
    <row r="398" spans="12:23" x14ac:dyDescent="0.25">
      <c r="L398" s="246"/>
      <c r="M398" s="246"/>
      <c r="N398" s="280" t="s">
        <v>219</v>
      </c>
      <c r="O398" s="260" t="s">
        <v>205</v>
      </c>
      <c r="P398" s="258">
        <v>0.2</v>
      </c>
      <c r="Q398" s="260"/>
      <c r="R398" s="246"/>
      <c r="S398" s="246"/>
      <c r="T398" s="246"/>
      <c r="U398" s="246"/>
      <c r="V398" s="246"/>
    </row>
    <row r="399" spans="12:23" ht="18.75" x14ac:dyDescent="0.35">
      <c r="L399" s="246"/>
      <c r="M399" s="246"/>
      <c r="N399" s="246"/>
      <c r="O399" s="295" t="s">
        <v>240</v>
      </c>
      <c r="P399" s="260" t="s">
        <v>241</v>
      </c>
      <c r="Q399" s="260" t="s">
        <v>80</v>
      </c>
      <c r="R399" s="260" t="s">
        <v>216</v>
      </c>
      <c r="S399" s="260" t="s">
        <v>43</v>
      </c>
      <c r="T399" s="260" t="s">
        <v>223</v>
      </c>
      <c r="U399" s="244" t="s">
        <v>225</v>
      </c>
      <c r="V399" s="260" t="s">
        <v>206</v>
      </c>
      <c r="W399" s="244" t="s">
        <v>238</v>
      </c>
    </row>
    <row r="401" spans="12:23" x14ac:dyDescent="0.25">
      <c r="O401" s="260" t="s">
        <v>205</v>
      </c>
      <c r="P401" s="258">
        <v>0.2</v>
      </c>
    </row>
    <row r="402" spans="12:23" x14ac:dyDescent="0.25">
      <c r="L402" s="243"/>
      <c r="M402" s="243"/>
      <c r="N402" s="243"/>
      <c r="O402" s="295" t="s">
        <v>240</v>
      </c>
      <c r="P402" s="260" t="s">
        <v>241</v>
      </c>
      <c r="Q402" s="244">
        <f>F370+F377</f>
        <v>0</v>
      </c>
      <c r="R402" s="260" t="s">
        <v>216</v>
      </c>
      <c r="S402" s="244">
        <f>SUM(F385:F387)</f>
        <v>0</v>
      </c>
      <c r="T402" s="260" t="s">
        <v>223</v>
      </c>
      <c r="U402" s="244">
        <f>S393</f>
        <v>0</v>
      </c>
      <c r="V402" s="260" t="s">
        <v>206</v>
      </c>
      <c r="W402" s="244">
        <f>U393</f>
        <v>0</v>
      </c>
    </row>
    <row r="403" spans="12:23" x14ac:dyDescent="0.25">
      <c r="L403" s="243"/>
      <c r="M403" s="243"/>
      <c r="N403" s="243"/>
      <c r="O403" s="243"/>
      <c r="P403" s="243"/>
      <c r="Q403" s="243"/>
      <c r="R403" s="243"/>
      <c r="S403" s="243"/>
      <c r="T403" s="243"/>
      <c r="U403" s="243"/>
      <c r="V403" s="243"/>
      <c r="W403" s="243"/>
    </row>
    <row r="404" spans="12:23" x14ac:dyDescent="0.25">
      <c r="L404" s="243"/>
      <c r="M404" s="243"/>
      <c r="N404" s="243"/>
      <c r="O404" s="260" t="s">
        <v>205</v>
      </c>
      <c r="P404" s="281">
        <f>MIN(Q402,P401*MAX(Q402-S402,U402+W402))</f>
        <v>0</v>
      </c>
      <c r="Q404" s="287" t="s">
        <v>228</v>
      </c>
      <c r="R404" s="288"/>
      <c r="S404" s="288"/>
      <c r="T404" s="288"/>
      <c r="U404" s="289">
        <f>U394</f>
        <v>0</v>
      </c>
      <c r="V404" s="243"/>
      <c r="W404" s="243"/>
    </row>
    <row r="405" spans="12:23" x14ac:dyDescent="0.25"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43"/>
    </row>
    <row r="406" spans="12:23" x14ac:dyDescent="0.25"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43"/>
    </row>
    <row r="407" spans="12:23" x14ac:dyDescent="0.25"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43"/>
    </row>
    <row r="408" spans="12:23" x14ac:dyDescent="0.25">
      <c r="L408" s="243"/>
      <c r="M408" s="243"/>
      <c r="N408" s="243"/>
      <c r="O408" s="243"/>
      <c r="P408" s="243"/>
      <c r="Q408" s="243"/>
      <c r="R408" s="243"/>
      <c r="S408" s="243"/>
      <c r="T408" s="243"/>
      <c r="U408" s="243"/>
      <c r="V408" s="243"/>
      <c r="W408" s="243"/>
    </row>
    <row r="409" spans="12:23" x14ac:dyDescent="0.25"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</row>
    <row r="410" spans="12:23" x14ac:dyDescent="0.25"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43"/>
    </row>
    <row r="411" spans="12:23" x14ac:dyDescent="0.25"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43"/>
    </row>
    <row r="412" spans="12:23" x14ac:dyDescent="0.25"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43"/>
    </row>
    <row r="413" spans="12:23" x14ac:dyDescent="0.25"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</row>
    <row r="414" spans="12:23" x14ac:dyDescent="0.25"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43"/>
    </row>
    <row r="415" spans="12:23" x14ac:dyDescent="0.25"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</row>
    <row r="416" spans="12:23" x14ac:dyDescent="0.25"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43"/>
    </row>
    <row r="417" spans="12:23" x14ac:dyDescent="0.25"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3"/>
    </row>
    <row r="418" spans="12:23" x14ac:dyDescent="0.25"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</row>
    <row r="419" spans="12:23" x14ac:dyDescent="0.25"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43"/>
    </row>
    <row r="420" spans="12:23" x14ac:dyDescent="0.25"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43"/>
    </row>
    <row r="421" spans="12:23" x14ac:dyDescent="0.25"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43"/>
    </row>
    <row r="422" spans="12:23" x14ac:dyDescent="0.25">
      <c r="L422" s="255" t="s">
        <v>242</v>
      </c>
      <c r="M422" s="255" t="s">
        <v>242</v>
      </c>
      <c r="N422" s="255" t="s">
        <v>242</v>
      </c>
      <c r="O422" s="255" t="s">
        <v>242</v>
      </c>
      <c r="P422" s="255" t="s">
        <v>242</v>
      </c>
      <c r="Q422" s="255" t="s">
        <v>242</v>
      </c>
      <c r="R422" s="255" t="s">
        <v>242</v>
      </c>
      <c r="S422" s="255" t="s">
        <v>242</v>
      </c>
      <c r="T422" s="255" t="s">
        <v>242</v>
      </c>
      <c r="U422" s="255" t="s">
        <v>242</v>
      </c>
      <c r="V422" s="255" t="s">
        <v>242</v>
      </c>
      <c r="W422" s="255" t="s">
        <v>242</v>
      </c>
    </row>
  </sheetData>
  <mergeCells count="1">
    <mergeCell ref="I1:J1"/>
  </mergeCells>
  <conditionalFormatting sqref="B1">
    <cfRule type="cellIs" dxfId="42" priority="1" operator="equal">
      <formula>"Incomplete"</formula>
    </cfRule>
    <cfRule type="cellIs" dxfId="41" priority="2" operator="equal">
      <formula>"Flag for Review"</formula>
    </cfRule>
    <cfRule type="cellIs" dxfId="4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W88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1.85546875" style="22" customWidth="1"/>
    <col min="3" max="9" width="11.140625" style="22" customWidth="1"/>
    <col min="10" max="10" width="9.140625" style="22"/>
    <col min="24" max="16384" width="9.140625" style="22"/>
  </cols>
  <sheetData>
    <row r="1" spans="1:23" x14ac:dyDescent="0.25">
      <c r="A1" s="7">
        <v>14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6"/>
      <c r="K1" s="1" t="s">
        <v>183</v>
      </c>
      <c r="L1" s="362" t="s">
        <v>408</v>
      </c>
    </row>
    <row r="2" spans="1:23" x14ac:dyDescent="0.25">
      <c r="A2" s="23"/>
      <c r="B2" s="20"/>
      <c r="C2" s="20"/>
      <c r="D2" s="20"/>
      <c r="E2" s="20"/>
      <c r="F2" s="20"/>
      <c r="G2" s="20"/>
      <c r="H2" s="20"/>
      <c r="I2" s="24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3" spans="1:23" x14ac:dyDescent="0.25">
      <c r="A3" s="8" t="s">
        <v>13</v>
      </c>
      <c r="B3" s="162"/>
      <c r="C3" s="163"/>
      <c r="D3" s="164"/>
      <c r="E3" s="165"/>
      <c r="F3" s="167" t="s">
        <v>105</v>
      </c>
      <c r="G3" s="178" t="s">
        <v>106</v>
      </c>
      <c r="H3" s="168" t="s">
        <v>107</v>
      </c>
      <c r="I3" s="19"/>
      <c r="K3" s="368" t="s">
        <v>370</v>
      </c>
      <c r="L3" s="369"/>
      <c r="M3" s="369"/>
      <c r="N3" s="369"/>
      <c r="O3" s="369"/>
      <c r="P3" s="369"/>
      <c r="Q3" s="370"/>
      <c r="R3" s="246"/>
      <c r="S3" s="246"/>
      <c r="T3" s="246"/>
      <c r="U3" s="246"/>
      <c r="V3" s="246"/>
      <c r="W3" s="246"/>
    </row>
    <row r="4" spans="1:23" x14ac:dyDescent="0.25">
      <c r="A4" s="9">
        <f>INDEX('Point Grid'!B:B,MATCH($A$1,'Point Grid'!A:A,0))</f>
        <v>6.25</v>
      </c>
      <c r="B4" s="166" t="s">
        <v>108</v>
      </c>
      <c r="C4" s="128"/>
      <c r="D4" s="128"/>
      <c r="E4" s="130"/>
      <c r="F4" s="169">
        <v>1070</v>
      </c>
      <c r="G4" s="179">
        <v>972.72727272727263</v>
      </c>
      <c r="H4" s="170">
        <v>884.29752066115691</v>
      </c>
      <c r="I4" s="19"/>
      <c r="K4" s="371" t="s">
        <v>371</v>
      </c>
      <c r="L4" s="372"/>
      <c r="M4" s="372"/>
      <c r="N4" s="372"/>
      <c r="O4" s="372"/>
      <c r="P4" s="372"/>
      <c r="Q4" s="373"/>
      <c r="R4" s="101"/>
      <c r="S4" s="101"/>
      <c r="T4" s="101"/>
      <c r="U4" s="101"/>
      <c r="V4" s="101"/>
      <c r="W4" s="246"/>
    </row>
    <row r="5" spans="1:23" x14ac:dyDescent="0.25">
      <c r="A5" s="38"/>
      <c r="B5" s="142" t="s">
        <v>109</v>
      </c>
      <c r="C5" s="132"/>
      <c r="D5" s="132"/>
      <c r="E5" s="134"/>
      <c r="F5" s="161">
        <v>616.32000000000005</v>
      </c>
      <c r="G5" s="180">
        <v>474.69090909090903</v>
      </c>
      <c r="H5" s="171">
        <v>459.83471074380162</v>
      </c>
      <c r="I5" s="19"/>
      <c r="K5" s="101"/>
      <c r="L5" s="101"/>
      <c r="M5" s="101"/>
      <c r="N5" s="101"/>
      <c r="O5" s="101"/>
      <c r="P5" s="101"/>
      <c r="Q5" s="101"/>
      <c r="R5" s="101"/>
      <c r="S5" s="101"/>
      <c r="T5" s="374" t="str">
        <f>IF(M10&lt;&gt;"usual","required:","NOT required:")</f>
        <v>NOT required:</v>
      </c>
      <c r="U5" s="375"/>
      <c r="V5" s="374" t="str">
        <f>IF(M20&lt;&gt;"usual","required:","NOT required:")</f>
        <v>required:</v>
      </c>
      <c r="W5" s="245"/>
    </row>
    <row r="6" spans="1:23" x14ac:dyDescent="0.25">
      <c r="A6" s="38"/>
      <c r="B6" s="142" t="s">
        <v>110</v>
      </c>
      <c r="C6" s="132"/>
      <c r="D6" s="132"/>
      <c r="E6" s="134"/>
      <c r="F6" s="172">
        <v>1021.3636363636364</v>
      </c>
      <c r="G6" s="180">
        <v>928.51239669421489</v>
      </c>
      <c r="H6" s="171">
        <v>844.1021788129226</v>
      </c>
      <c r="I6" s="19"/>
      <c r="K6" s="101"/>
      <c r="L6" s="101"/>
      <c r="M6" s="101"/>
      <c r="N6" s="101"/>
      <c r="O6" s="101"/>
      <c r="P6" s="101"/>
      <c r="Q6" s="101"/>
      <c r="R6" s="101"/>
      <c r="S6" s="101"/>
      <c r="T6" s="376" t="s">
        <v>372</v>
      </c>
      <c r="U6" s="377"/>
      <c r="V6" s="378" t="s">
        <v>373</v>
      </c>
      <c r="W6" s="379"/>
    </row>
    <row r="7" spans="1:23" x14ac:dyDescent="0.25">
      <c r="A7" s="38"/>
      <c r="B7" s="143" t="s">
        <v>111</v>
      </c>
      <c r="C7" s="136"/>
      <c r="D7" s="136"/>
      <c r="E7" s="138"/>
      <c r="F7" s="173">
        <v>572.78072727272729</v>
      </c>
      <c r="G7" s="181">
        <v>525.91684958677683</v>
      </c>
      <c r="H7" s="175">
        <v>521.13578731780615</v>
      </c>
      <c r="I7" s="19"/>
      <c r="K7" s="233" t="s">
        <v>374</v>
      </c>
      <c r="L7" s="380">
        <f>F6/F27</f>
        <v>5.1064523147227359</v>
      </c>
      <c r="M7" s="320" t="str">
        <f>IF(L7&gt;=900%,"not ok","usual")</f>
        <v>usual</v>
      </c>
      <c r="Q7" s="246"/>
      <c r="R7" s="382"/>
      <c r="S7" s="243"/>
      <c r="T7" s="381" t="s">
        <v>374</v>
      </c>
      <c r="U7" s="383">
        <f>IF(M10="ok","",F6/(F27-P10))</f>
        <v>5.6690196949734819</v>
      </c>
      <c r="V7" s="246"/>
      <c r="W7" s="259" t="s">
        <v>147</v>
      </c>
    </row>
    <row r="8" spans="1:23" x14ac:dyDescent="0.25">
      <c r="A8" s="38"/>
      <c r="B8" s="142" t="s">
        <v>112</v>
      </c>
      <c r="C8" s="132"/>
      <c r="D8" s="132"/>
      <c r="E8" s="134"/>
      <c r="F8" s="161">
        <v>70.320400000000006</v>
      </c>
      <c r="G8" s="180">
        <v>75.785181818181812</v>
      </c>
      <c r="H8" s="171">
        <v>31.401404958677681</v>
      </c>
      <c r="I8" s="19"/>
      <c r="K8" s="233" t="s">
        <v>375</v>
      </c>
      <c r="L8" s="380">
        <f>F7/F27</f>
        <v>2.8636984580965104</v>
      </c>
      <c r="M8" s="320" t="str">
        <f>IF(L8&gt;=300%,"not ok","usual")</f>
        <v>usual</v>
      </c>
      <c r="Q8" s="246"/>
      <c r="R8" s="382"/>
      <c r="S8" s="101"/>
      <c r="T8" s="381" t="s">
        <v>375</v>
      </c>
      <c r="U8" s="383">
        <f>IF(M10="ok","",F7/(F27-P10))</f>
        <v>3.1791862449411283</v>
      </c>
      <c r="V8" s="246"/>
      <c r="W8" s="259" t="s">
        <v>147</v>
      </c>
    </row>
    <row r="9" spans="1:23" x14ac:dyDescent="0.25">
      <c r="A9" s="38"/>
      <c r="B9" s="166" t="s">
        <v>113</v>
      </c>
      <c r="C9" s="128"/>
      <c r="D9" s="128"/>
      <c r="E9" s="130"/>
      <c r="F9" s="176">
        <v>170.13</v>
      </c>
      <c r="G9" s="182">
        <v>186.76363636363635</v>
      </c>
      <c r="H9" s="177">
        <v>159.17355371900823</v>
      </c>
      <c r="I9" s="19"/>
      <c r="K9" s="233" t="s">
        <v>376</v>
      </c>
      <c r="L9" s="380">
        <f>(F7-G7)/G7</f>
        <v>8.9108910891089188E-2</v>
      </c>
      <c r="M9" s="320" t="str">
        <f>IF(OR(L9&lt;=-33%, L9&gt;=33%),"not ok","usual")</f>
        <v>usual</v>
      </c>
      <c r="Q9" s="246"/>
      <c r="R9" s="397" t="s">
        <v>413</v>
      </c>
      <c r="S9" s="101"/>
      <c r="T9" s="233" t="s">
        <v>376</v>
      </c>
      <c r="U9" s="259" t="s">
        <v>147</v>
      </c>
      <c r="V9" s="246"/>
      <c r="W9" s="259" t="s">
        <v>147</v>
      </c>
    </row>
    <row r="10" spans="1:23" x14ac:dyDescent="0.25">
      <c r="A10" s="38"/>
      <c r="B10" s="142" t="s">
        <v>114</v>
      </c>
      <c r="C10" s="132"/>
      <c r="D10" s="132"/>
      <c r="E10" s="134"/>
      <c r="F10" s="161">
        <v>283.54999999999995</v>
      </c>
      <c r="G10" s="180">
        <v>311.27272727272725</v>
      </c>
      <c r="H10" s="171">
        <v>265.28925619834706</v>
      </c>
      <c r="I10" s="19"/>
      <c r="K10" s="233" t="s">
        <v>377</v>
      </c>
      <c r="L10" s="380">
        <f>P10/F27</f>
        <v>9.9235389982778505E-2</v>
      </c>
      <c r="M10" s="320" t="str">
        <f>IF(L10&gt;=15%,"not ok","usual")</f>
        <v>usual</v>
      </c>
      <c r="N10" s="241" t="s">
        <v>378</v>
      </c>
      <c r="O10" s="381" t="s">
        <v>379</v>
      </c>
      <c r="P10" s="384">
        <f>(SUM(F11:F12)/SUM(F9:F10))*F24</f>
        <v>19.848500000000001</v>
      </c>
      <c r="Q10" s="260"/>
      <c r="R10" s="396" t="s">
        <v>400</v>
      </c>
      <c r="S10" s="101"/>
      <c r="T10" s="233" t="s">
        <v>377</v>
      </c>
      <c r="U10" s="259" t="s">
        <v>147</v>
      </c>
      <c r="V10" s="246"/>
      <c r="W10" s="259" t="s">
        <v>147</v>
      </c>
    </row>
    <row r="11" spans="1:23" x14ac:dyDescent="0.25">
      <c r="A11" s="38"/>
      <c r="B11" s="142" t="s">
        <v>115</v>
      </c>
      <c r="C11" s="132"/>
      <c r="D11" s="132"/>
      <c r="E11" s="134"/>
      <c r="F11" s="161">
        <v>49.621250000000003</v>
      </c>
      <c r="G11" s="180">
        <v>54.472727272727262</v>
      </c>
      <c r="H11" s="171">
        <v>46.42561983471073</v>
      </c>
      <c r="I11" s="19"/>
      <c r="L11" s="380"/>
      <c r="M11" s="233"/>
      <c r="Q11" s="390" t="s">
        <v>400</v>
      </c>
      <c r="R11" s="391" t="s">
        <v>401</v>
      </c>
      <c r="S11" s="101"/>
      <c r="U11" s="101"/>
      <c r="V11" s="246"/>
      <c r="W11" s="246"/>
    </row>
    <row r="12" spans="1:23" x14ac:dyDescent="0.25">
      <c r="A12" s="38"/>
      <c r="B12" s="143" t="s">
        <v>116</v>
      </c>
      <c r="C12" s="136"/>
      <c r="D12" s="136"/>
      <c r="E12" s="138"/>
      <c r="F12" s="174">
        <v>29.772749999999995</v>
      </c>
      <c r="G12" s="181">
        <v>32.68363636363636</v>
      </c>
      <c r="H12" s="175">
        <v>27.855371900826441</v>
      </c>
      <c r="I12" s="19"/>
      <c r="K12" s="233" t="s">
        <v>380</v>
      </c>
      <c r="L12" s="380">
        <f>P12+P13-P14</f>
        <v>0.9425837795154558</v>
      </c>
      <c r="M12" s="320" t="str">
        <f>IF(L12&lt;100%,"usual","not ok")</f>
        <v>usual</v>
      </c>
      <c r="N12" s="241" t="s">
        <v>378</v>
      </c>
      <c r="O12" s="381" t="s">
        <v>381</v>
      </c>
      <c r="P12" s="258">
        <f>(SUM(F14:G14)+SUM(F15:G15))/SUM(F5:G5)</f>
        <v>0.90249240573566336</v>
      </c>
      <c r="Q12" s="392">
        <f>F29</f>
        <v>111</v>
      </c>
      <c r="R12" s="393">
        <f>(SUM(F14:G14)+SUM(F15:G15)-Q12)/SUM(F5:G5)</f>
        <v>0.80075190151605724</v>
      </c>
      <c r="S12" s="101"/>
      <c r="T12" s="385" t="s">
        <v>380</v>
      </c>
      <c r="U12" s="259" t="s">
        <v>147</v>
      </c>
      <c r="V12" s="246"/>
      <c r="W12" s="394">
        <f>IF(M20="not ok",R12+P13-P14,"")</f>
        <v>0.84084327529584957</v>
      </c>
    </row>
    <row r="13" spans="1:23" x14ac:dyDescent="0.25">
      <c r="A13" s="38"/>
      <c r="B13" s="142" t="s">
        <v>117</v>
      </c>
      <c r="C13" s="132"/>
      <c r="D13" s="132"/>
      <c r="E13" s="134"/>
      <c r="F13" s="161">
        <v>33.264362016</v>
      </c>
      <c r="G13" s="180">
        <v>42.930789796363634</v>
      </c>
      <c r="H13" s="171">
        <v>17.054731061157021</v>
      </c>
      <c r="I13" s="19"/>
      <c r="K13" s="233" t="s">
        <v>382</v>
      </c>
      <c r="L13" s="333">
        <f>2*F8/(SUM(F17:G17)+SUM(F18:G18)-SUM(F26:G26)-F8)</f>
        <v>6.6553845839723444E-2</v>
      </c>
      <c r="M13" s="320" t="str">
        <f>IF(AND(L13&gt;2%,L13&lt;5.5%),"usual","not ok")</f>
        <v>not ok</v>
      </c>
      <c r="O13" s="381" t="s">
        <v>383</v>
      </c>
      <c r="P13" s="258">
        <f>(SUM(F16:G16)-SUM(F13:G13))/SUM(F7:G7)</f>
        <v>0.17400899146880799</v>
      </c>
      <c r="Q13" s="258"/>
      <c r="R13" s="382"/>
      <c r="S13" s="101"/>
      <c r="T13" s="233" t="s">
        <v>382</v>
      </c>
      <c r="U13" s="259" t="s">
        <v>147</v>
      </c>
      <c r="V13" s="246"/>
      <c r="W13" s="259" t="s">
        <v>147</v>
      </c>
    </row>
    <row r="14" spans="1:23" x14ac:dyDescent="0.25">
      <c r="A14" s="38"/>
      <c r="B14" s="166" t="s">
        <v>118</v>
      </c>
      <c r="C14" s="128"/>
      <c r="D14" s="128"/>
      <c r="E14" s="130"/>
      <c r="F14" s="176">
        <v>554.6880000000001</v>
      </c>
      <c r="G14" s="179">
        <v>403.48727272727263</v>
      </c>
      <c r="H14" s="177">
        <v>367.8677685950413</v>
      </c>
      <c r="I14" s="19"/>
      <c r="K14" s="233" t="s">
        <v>384</v>
      </c>
      <c r="L14" s="333">
        <f>(F27-G27)/G27</f>
        <v>0.28290398126463739</v>
      </c>
      <c r="M14" s="320" t="str">
        <f>IF(AND(L14&gt;-10%,L14&lt;50%),"usual","not ok")</f>
        <v>usual</v>
      </c>
      <c r="O14" s="381" t="s">
        <v>385</v>
      </c>
      <c r="P14" s="258">
        <f>SUM(F8:G8)/SUM(F5:G5)</f>
        <v>0.13391761768901567</v>
      </c>
      <c r="Q14" s="258"/>
      <c r="R14" s="382"/>
      <c r="S14" s="101"/>
      <c r="T14" s="381" t="s">
        <v>384</v>
      </c>
      <c r="U14" s="383">
        <f>IF(M10="ok","",(F27-P10-G27)/G27)</f>
        <v>0.15559450437338193</v>
      </c>
      <c r="V14" s="246"/>
      <c r="W14" s="259" t="s">
        <v>147</v>
      </c>
    </row>
    <row r="15" spans="1:23" x14ac:dyDescent="0.25">
      <c r="A15" s="38"/>
      <c r="B15" s="142" t="s">
        <v>29</v>
      </c>
      <c r="C15" s="132"/>
      <c r="D15" s="132"/>
      <c r="E15" s="134"/>
      <c r="F15" s="161">
        <v>12.326586679904</v>
      </c>
      <c r="G15" s="180">
        <v>14.127200622130909</v>
      </c>
      <c r="H15" s="171">
        <v>5.7662801863603299</v>
      </c>
      <c r="I15" s="19"/>
      <c r="K15" s="233" t="s">
        <v>386</v>
      </c>
      <c r="L15" s="333">
        <f>(F27-G27-F28)/G27</f>
        <v>0.1523329129886509</v>
      </c>
      <c r="M15" s="320" t="str">
        <f>IF(AND(L15&gt;-10%,L15&lt;25%),"usual","not ok")</f>
        <v>usual</v>
      </c>
      <c r="Q15" s="246"/>
      <c r="R15" s="382"/>
      <c r="S15" s="101"/>
      <c r="T15" s="233" t="s">
        <v>386</v>
      </c>
      <c r="U15" s="259" t="s">
        <v>147</v>
      </c>
      <c r="V15" s="246"/>
      <c r="W15" s="259" t="s">
        <v>147</v>
      </c>
    </row>
    <row r="16" spans="1:23" x14ac:dyDescent="0.25">
      <c r="A16" s="38"/>
      <c r="B16" s="142" t="s">
        <v>119</v>
      </c>
      <c r="C16" s="132"/>
      <c r="D16" s="132"/>
      <c r="E16" s="134"/>
      <c r="F16" s="161">
        <v>145.78749999999999</v>
      </c>
      <c r="G16" s="180">
        <v>121.59090909090908</v>
      </c>
      <c r="H16" s="171">
        <v>120.48553719008264</v>
      </c>
      <c r="I16" s="75"/>
      <c r="L16" s="380"/>
      <c r="M16" s="233"/>
      <c r="Q16" s="246"/>
      <c r="R16" s="258"/>
      <c r="S16" s="101"/>
      <c r="U16" s="101"/>
      <c r="V16" s="246"/>
      <c r="W16" s="246"/>
    </row>
    <row r="17" spans="1:23" x14ac:dyDescent="0.25">
      <c r="A17" s="38"/>
      <c r="B17" s="142" t="s">
        <v>120</v>
      </c>
      <c r="C17" s="132"/>
      <c r="D17" s="132"/>
      <c r="E17" s="134"/>
      <c r="F17" s="161">
        <v>1137.4099999999999</v>
      </c>
      <c r="G17" s="180">
        <v>1034.0090909090907</v>
      </c>
      <c r="H17" s="171">
        <v>940.00826446280973</v>
      </c>
      <c r="I17" s="75"/>
      <c r="K17" s="233" t="s">
        <v>387</v>
      </c>
      <c r="L17" s="380">
        <f>(F22-F21)/F19</f>
        <v>1.0456198494825963</v>
      </c>
      <c r="M17" s="320" t="str">
        <f>IF(L17&lt;100%,"usual","not ok")</f>
        <v>not ok</v>
      </c>
      <c r="Q17" s="246"/>
      <c r="R17" s="382"/>
      <c r="S17" s="101"/>
      <c r="T17" s="233" t="s">
        <v>387</v>
      </c>
      <c r="U17" s="259" t="s">
        <v>147</v>
      </c>
      <c r="V17" s="246"/>
      <c r="W17" s="259" t="s">
        <v>147</v>
      </c>
    </row>
    <row r="18" spans="1:23" x14ac:dyDescent="0.25">
      <c r="A18" s="38"/>
      <c r="B18" s="142" t="s">
        <v>121</v>
      </c>
      <c r="C18" s="132"/>
      <c r="D18" s="132"/>
      <c r="E18" s="134"/>
      <c r="F18" s="161">
        <v>6.1632933399520002</v>
      </c>
      <c r="G18" s="180">
        <v>7.0636003110654544</v>
      </c>
      <c r="H18" s="171">
        <v>2.883140093180165</v>
      </c>
      <c r="I18" s="75"/>
      <c r="K18" s="233" t="s">
        <v>388</v>
      </c>
      <c r="L18" s="380">
        <f>F20/F27</f>
        <v>0.33702585277170055</v>
      </c>
      <c r="M18" s="320" t="str">
        <f>IF(L18&lt;40%,"usual","not ok")</f>
        <v>usual</v>
      </c>
      <c r="Q18" s="246"/>
      <c r="R18" s="382"/>
      <c r="S18" s="101"/>
      <c r="T18" s="381" t="s">
        <v>388</v>
      </c>
      <c r="U18" s="383">
        <f>IF(M10="ok","",F20/(F27-P10))</f>
        <v>0.37415529986824975</v>
      </c>
      <c r="V18" s="246"/>
      <c r="W18" s="259" t="s">
        <v>147</v>
      </c>
    </row>
    <row r="19" spans="1:23" x14ac:dyDescent="0.25">
      <c r="A19" s="38"/>
      <c r="B19" s="142" t="s">
        <v>122</v>
      </c>
      <c r="C19" s="132"/>
      <c r="D19" s="132"/>
      <c r="E19" s="134"/>
      <c r="F19" s="161">
        <v>2274.8199999999997</v>
      </c>
      <c r="G19" s="180">
        <v>2068.0181818181813</v>
      </c>
      <c r="H19" s="171">
        <v>1880.0165289256195</v>
      </c>
      <c r="I19" s="75"/>
      <c r="L19" s="380"/>
      <c r="M19" s="233"/>
      <c r="Q19" s="246"/>
      <c r="R19" s="382"/>
      <c r="S19" s="101"/>
      <c r="U19" s="101"/>
      <c r="V19" s="246"/>
      <c r="W19" s="246"/>
    </row>
    <row r="20" spans="1:23" ht="15" customHeight="1" x14ac:dyDescent="0.25">
      <c r="A20" s="38"/>
      <c r="B20" s="142" t="s">
        <v>123</v>
      </c>
      <c r="C20" s="132"/>
      <c r="D20" s="132"/>
      <c r="E20" s="134"/>
      <c r="F20" s="161">
        <v>67.41</v>
      </c>
      <c r="G20" s="180"/>
      <c r="H20" s="171"/>
      <c r="I20" s="75"/>
      <c r="K20" s="233" t="s">
        <v>389</v>
      </c>
      <c r="L20" s="386">
        <f>F29/G27</f>
        <v>0.71196069904170878</v>
      </c>
      <c r="M20" s="320" t="str">
        <f>IF(L20&lt;20%,"usual","not ok")</f>
        <v>not ok</v>
      </c>
      <c r="Q20" s="246"/>
      <c r="R20" s="382"/>
      <c r="S20" s="101"/>
      <c r="T20" s="233" t="s">
        <v>389</v>
      </c>
      <c r="U20" s="259" t="s">
        <v>147</v>
      </c>
      <c r="V20" s="246"/>
      <c r="W20" s="259" t="s">
        <v>147</v>
      </c>
    </row>
    <row r="21" spans="1:23" ht="15" customHeight="1" x14ac:dyDescent="0.25">
      <c r="A21" s="38"/>
      <c r="B21" s="143" t="s">
        <v>124</v>
      </c>
      <c r="C21" s="136"/>
      <c r="D21" s="136"/>
      <c r="E21" s="138"/>
      <c r="F21" s="174">
        <v>19.290816000000003</v>
      </c>
      <c r="G21" s="181"/>
      <c r="H21" s="175"/>
      <c r="I21" s="75"/>
      <c r="K21" s="233" t="s">
        <v>390</v>
      </c>
      <c r="L21" s="386">
        <f>F30/H27</f>
        <v>0.92974684129624829</v>
      </c>
      <c r="M21" s="320" t="str">
        <f>IF(L21&lt;20%,"usual","not ok")</f>
        <v>not ok</v>
      </c>
      <c r="Q21" s="246"/>
      <c r="R21" s="382"/>
      <c r="S21" s="101"/>
      <c r="T21" s="233" t="s">
        <v>390</v>
      </c>
      <c r="U21" s="259" t="s">
        <v>147</v>
      </c>
      <c r="V21" s="246"/>
      <c r="W21" s="259" t="s">
        <v>147</v>
      </c>
    </row>
    <row r="22" spans="1:23" ht="15" customHeight="1" x14ac:dyDescent="0.25">
      <c r="A22" s="38"/>
      <c r="B22" s="142" t="s">
        <v>34</v>
      </c>
      <c r="C22" s="132"/>
      <c r="D22" s="132"/>
      <c r="E22" s="134"/>
      <c r="F22" s="161">
        <v>2397.8877619999998</v>
      </c>
      <c r="G22" s="180">
        <v>1012.7085036363633</v>
      </c>
      <c r="H22" s="171">
        <v>2028.5378347107433</v>
      </c>
      <c r="I22" s="75"/>
      <c r="K22" s="233" t="s">
        <v>391</v>
      </c>
      <c r="L22" s="380">
        <f>P22/F27</f>
        <v>0.73552853666477169</v>
      </c>
      <c r="M22" s="320" t="str">
        <f>IF(L22&lt;25%,"usual","not ok")</f>
        <v>not ok</v>
      </c>
      <c r="N22" s="241" t="s">
        <v>378</v>
      </c>
      <c r="O22" s="381" t="s">
        <v>392</v>
      </c>
      <c r="P22" s="260">
        <f>P23-F25</f>
        <v>147.11624716267335</v>
      </c>
      <c r="Q22" s="246"/>
      <c r="R22" s="382"/>
      <c r="S22" s="101"/>
      <c r="T22" s="381" t="s">
        <v>391</v>
      </c>
      <c r="U22" s="383">
        <f>IF(M10="ok","",P22/(F27-P10))</f>
        <v>0.81656020727846901</v>
      </c>
      <c r="V22" s="246"/>
      <c r="W22" s="259" t="s">
        <v>147</v>
      </c>
    </row>
    <row r="23" spans="1:23" ht="15" customHeight="1" x14ac:dyDescent="0.25">
      <c r="A23" s="38"/>
      <c r="B23" s="166" t="s">
        <v>125</v>
      </c>
      <c r="C23" s="128"/>
      <c r="D23" s="128"/>
      <c r="E23" s="130"/>
      <c r="F23" s="176">
        <v>85.064999999999998</v>
      </c>
      <c r="G23" s="182"/>
      <c r="H23" s="177"/>
      <c r="I23" s="75"/>
      <c r="O23" s="381" t="s">
        <v>393</v>
      </c>
      <c r="P23" s="260">
        <f>P24*F5</f>
        <v>339.71624716267337</v>
      </c>
      <c r="Q23" s="246"/>
      <c r="R23" s="246"/>
      <c r="S23" s="101"/>
      <c r="T23" s="387"/>
      <c r="U23" s="387"/>
      <c r="V23" s="246"/>
      <c r="W23" s="246"/>
    </row>
    <row r="24" spans="1:23" x14ac:dyDescent="0.25">
      <c r="A24" s="38"/>
      <c r="B24" s="142" t="s">
        <v>126</v>
      </c>
      <c r="C24" s="132"/>
      <c r="D24" s="132"/>
      <c r="E24" s="134"/>
      <c r="F24" s="174">
        <v>113.41999999999999</v>
      </c>
      <c r="G24" s="181"/>
      <c r="H24" s="175"/>
      <c r="I24" s="75"/>
      <c r="O24" s="381" t="s">
        <v>394</v>
      </c>
      <c r="P24" s="361">
        <f>AVERAGE(S24,S25)</f>
        <v>0.5512010760038184</v>
      </c>
      <c r="Q24" s="241" t="s">
        <v>378</v>
      </c>
      <c r="R24" s="388" t="s">
        <v>395</v>
      </c>
      <c r="S24" s="387">
        <f>(G25+F29)/G5</f>
        <v>0.5463363719932588</v>
      </c>
      <c r="T24" s="387"/>
      <c r="U24" s="387"/>
      <c r="V24" s="246"/>
      <c r="W24" s="246"/>
    </row>
    <row r="25" spans="1:23" x14ac:dyDescent="0.25">
      <c r="A25" s="38"/>
      <c r="B25" s="166" t="s">
        <v>127</v>
      </c>
      <c r="C25" s="128"/>
      <c r="D25" s="128"/>
      <c r="E25" s="130"/>
      <c r="F25" s="161">
        <v>192.60000000000002</v>
      </c>
      <c r="G25" s="180">
        <v>148.34090909090907</v>
      </c>
      <c r="H25" s="171">
        <v>143.698347107438</v>
      </c>
      <c r="I25" s="75"/>
      <c r="K25" s="243"/>
      <c r="L25" s="243"/>
      <c r="M25" s="243"/>
      <c r="N25" s="243"/>
      <c r="O25" s="243"/>
      <c r="P25" s="243"/>
      <c r="R25" s="388" t="s">
        <v>396</v>
      </c>
      <c r="S25" s="387">
        <f>(H25+F30)/H5</f>
        <v>0.55606578001437812</v>
      </c>
      <c r="T25" s="246"/>
      <c r="U25" s="246"/>
      <c r="V25" s="246"/>
      <c r="W25" s="246"/>
    </row>
    <row r="26" spans="1:23" x14ac:dyDescent="0.25">
      <c r="A26" s="23"/>
      <c r="B26" s="142" t="s">
        <v>128</v>
      </c>
      <c r="C26" s="132"/>
      <c r="D26" s="132"/>
      <c r="E26" s="134"/>
      <c r="F26" s="161">
        <v>1.1374099999999998</v>
      </c>
      <c r="G26" s="180"/>
      <c r="H26" s="171"/>
      <c r="I26" s="75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</row>
    <row r="27" spans="1:23" x14ac:dyDescent="0.25">
      <c r="A27" s="23"/>
      <c r="B27" s="142" t="s">
        <v>35</v>
      </c>
      <c r="C27" s="132"/>
      <c r="D27" s="132"/>
      <c r="E27" s="134"/>
      <c r="F27" s="161">
        <v>200.01432960000002</v>
      </c>
      <c r="G27" s="180">
        <v>155.90748218181815</v>
      </c>
      <c r="H27" s="171">
        <v>120.46289917355371</v>
      </c>
      <c r="I27" s="75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</row>
    <row r="28" spans="1:23" x14ac:dyDescent="0.25">
      <c r="A28" s="23"/>
      <c r="B28" s="143" t="s">
        <v>129</v>
      </c>
      <c r="C28" s="136"/>
      <c r="D28" s="136"/>
      <c r="E28" s="138"/>
      <c r="F28" s="172">
        <v>20.357006500699327</v>
      </c>
      <c r="G28" s="183">
        <v>16.359038311506669</v>
      </c>
      <c r="H28" s="171"/>
      <c r="I28" s="75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</row>
    <row r="29" spans="1:23" x14ac:dyDescent="0.25">
      <c r="A29" s="23"/>
      <c r="B29" s="166" t="s">
        <v>130</v>
      </c>
      <c r="C29" s="128"/>
      <c r="D29" s="128"/>
      <c r="E29" s="130"/>
      <c r="F29" s="176">
        <v>111</v>
      </c>
      <c r="G29" s="182">
        <v>26.785867107437962</v>
      </c>
      <c r="H29" s="177"/>
      <c r="I29" s="75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</row>
    <row r="30" spans="1:23" x14ac:dyDescent="0.25">
      <c r="A30" s="23"/>
      <c r="B30" s="143" t="s">
        <v>131</v>
      </c>
      <c r="C30" s="136"/>
      <c r="D30" s="136"/>
      <c r="E30" s="138"/>
      <c r="F30" s="174">
        <v>112</v>
      </c>
      <c r="G30" s="181"/>
      <c r="H30" s="175"/>
      <c r="I30" s="75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</row>
    <row r="31" spans="1:23" x14ac:dyDescent="0.25">
      <c r="A31" s="23"/>
      <c r="B31" s="97"/>
      <c r="C31" s="160"/>
      <c r="D31" s="160"/>
      <c r="E31" s="32"/>
      <c r="F31" s="32"/>
      <c r="G31" s="161"/>
      <c r="H31" s="70"/>
      <c r="I31" s="75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</row>
    <row r="32" spans="1:23" x14ac:dyDescent="0.25">
      <c r="A32" s="28" t="s">
        <v>2</v>
      </c>
      <c r="B32" s="84" t="s">
        <v>132</v>
      </c>
      <c r="C32" s="92"/>
      <c r="D32" s="92"/>
      <c r="E32" s="94"/>
      <c r="F32" s="94"/>
      <c r="G32" s="93"/>
      <c r="H32" s="72"/>
      <c r="I32" s="19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</row>
    <row r="33" spans="1:23" ht="15.75" thickBot="1" x14ac:dyDescent="0.3">
      <c r="A33" s="9">
        <f>INDEX('Point Grid'!$C$8:$I$32,MATCH($A$1,'Point Grid'!$A$8:$A$32,0),MATCH(A32,'Point Grid'!$C$7:$I$7,0))</f>
        <v>3.25</v>
      </c>
      <c r="B33" s="84"/>
      <c r="C33" s="92"/>
      <c r="D33" s="92"/>
      <c r="E33" s="94"/>
      <c r="F33" s="94"/>
      <c r="G33" s="93"/>
      <c r="H33" s="72"/>
      <c r="I33" s="19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</row>
    <row r="34" spans="1:23" ht="15.75" thickBot="1" x14ac:dyDescent="0.3">
      <c r="A34" s="5"/>
      <c r="B34" s="84"/>
      <c r="C34" s="92"/>
      <c r="D34" s="92"/>
      <c r="E34" s="94"/>
      <c r="F34" s="94"/>
      <c r="G34" s="93"/>
      <c r="H34" s="72"/>
      <c r="I34" s="19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</row>
    <row r="35" spans="1:23" x14ac:dyDescent="0.25">
      <c r="A35" s="38"/>
      <c r="B35" s="84"/>
      <c r="C35" s="92"/>
      <c r="D35" s="92"/>
      <c r="E35" s="94"/>
      <c r="F35" s="94"/>
      <c r="G35" s="93"/>
      <c r="H35" s="72"/>
      <c r="I35" s="19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</row>
    <row r="36" spans="1:23" x14ac:dyDescent="0.25">
      <c r="A36" s="28" t="s">
        <v>3</v>
      </c>
      <c r="B36" s="61" t="s">
        <v>133</v>
      </c>
      <c r="C36" s="61"/>
      <c r="D36" s="61"/>
      <c r="E36" s="91"/>
      <c r="F36" s="91"/>
      <c r="G36" s="91"/>
      <c r="H36" s="72"/>
      <c r="I36" s="19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</row>
    <row r="37" spans="1:23" ht="15.75" thickBot="1" x14ac:dyDescent="0.3">
      <c r="A37" s="9">
        <f>INDEX('Point Grid'!$C$8:$I$32,MATCH($A$1,'Point Grid'!$A$8:$A$32,0),MATCH(A36,'Point Grid'!$C$7:$I$7,0))</f>
        <v>1.5</v>
      </c>
      <c r="B37" s="61"/>
      <c r="C37" s="61"/>
      <c r="D37" s="61"/>
      <c r="E37" s="91"/>
      <c r="F37" s="91"/>
      <c r="G37" s="91"/>
      <c r="H37" s="72"/>
      <c r="I37" s="19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</row>
    <row r="38" spans="1:23" ht="15.75" thickBot="1" x14ac:dyDescent="0.3">
      <c r="A38" s="5"/>
      <c r="B38" s="61"/>
      <c r="C38" s="72"/>
      <c r="D38" s="72"/>
      <c r="E38" s="72"/>
      <c r="F38" s="72"/>
      <c r="G38" s="72"/>
      <c r="H38" s="72"/>
      <c r="I38" s="19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</row>
    <row r="39" spans="1:23" x14ac:dyDescent="0.25">
      <c r="A39" s="30"/>
      <c r="B39" s="61"/>
      <c r="C39" s="72"/>
      <c r="D39" s="72"/>
      <c r="E39" s="72"/>
      <c r="F39" s="72"/>
      <c r="G39" s="72"/>
      <c r="H39" s="72"/>
      <c r="I39" s="19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</row>
    <row r="40" spans="1:23" x14ac:dyDescent="0.25">
      <c r="A40" s="28" t="s">
        <v>4</v>
      </c>
      <c r="B40" s="61" t="s">
        <v>134</v>
      </c>
      <c r="C40" s="72"/>
      <c r="D40" s="72"/>
      <c r="E40" s="72"/>
      <c r="F40" s="72"/>
      <c r="G40" s="72"/>
      <c r="H40" s="72"/>
      <c r="I40" s="19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</row>
    <row r="41" spans="1:23" ht="15.75" thickBot="1" x14ac:dyDescent="0.3">
      <c r="A41" s="9">
        <f>INDEX('Point Grid'!$C$8:$I$32,MATCH($A$1,'Point Grid'!$A$8:$A$32,0),MATCH(A40,'Point Grid'!$C$7:$I$7,0))</f>
        <v>1.5</v>
      </c>
      <c r="B41" s="61"/>
      <c r="C41" s="72"/>
      <c r="D41" s="72"/>
      <c r="E41" s="72"/>
      <c r="F41" s="72"/>
      <c r="G41" s="72"/>
      <c r="H41" s="72"/>
      <c r="I41" s="19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</row>
    <row r="42" spans="1:23" ht="15.75" thickBot="1" x14ac:dyDescent="0.3">
      <c r="A42" s="5"/>
      <c r="B42" s="61"/>
      <c r="C42" s="72"/>
      <c r="D42" s="72"/>
      <c r="E42" s="72"/>
      <c r="F42" s="72"/>
      <c r="G42" s="72"/>
      <c r="H42" s="72"/>
      <c r="I42" s="19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</row>
    <row r="43" spans="1:23" ht="15.75" thickBot="1" x14ac:dyDescent="0.3">
      <c r="A43" s="39"/>
      <c r="B43" s="53"/>
      <c r="C43" s="53"/>
      <c r="D43" s="53"/>
      <c r="E43" s="53"/>
      <c r="F43" s="53"/>
      <c r="G43" s="53"/>
      <c r="H43" s="53"/>
      <c r="I43" s="50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</row>
    <row r="44" spans="1:23" x14ac:dyDescent="0.25">
      <c r="B44" s="48"/>
      <c r="C44" s="48"/>
      <c r="D44" s="48"/>
      <c r="E44" s="48"/>
      <c r="F44" s="48"/>
      <c r="G44" s="48"/>
      <c r="H44" s="48"/>
      <c r="I44" s="48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</row>
    <row r="45" spans="1:23" x14ac:dyDescent="0.25">
      <c r="B45" s="48"/>
      <c r="C45" s="48"/>
      <c r="D45" s="48"/>
      <c r="E45" s="48"/>
      <c r="F45" s="48"/>
      <c r="G45" s="48"/>
      <c r="H45" s="48"/>
      <c r="I45" s="48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</row>
    <row r="46" spans="1:23" x14ac:dyDescent="0.25">
      <c r="B46" s="48"/>
      <c r="C46" s="48"/>
      <c r="D46" s="48"/>
      <c r="E46" s="48"/>
      <c r="F46" s="48"/>
      <c r="G46" s="48"/>
      <c r="H46" s="48"/>
      <c r="I46" s="48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</row>
    <row r="47" spans="1:23" x14ac:dyDescent="0.25">
      <c r="B47" s="48"/>
      <c r="C47" s="48"/>
      <c r="D47" s="48"/>
      <c r="E47" s="48"/>
      <c r="F47" s="48"/>
      <c r="G47" s="48"/>
      <c r="H47" s="48"/>
      <c r="I47" s="48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</row>
    <row r="48" spans="1:23" x14ac:dyDescent="0.25">
      <c r="B48" s="48"/>
      <c r="C48" s="48"/>
      <c r="D48" s="48"/>
      <c r="E48" s="48"/>
      <c r="F48" s="48"/>
      <c r="G48" s="48"/>
      <c r="H48" s="48"/>
      <c r="I48" s="48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</row>
    <row r="49" spans="2:23" x14ac:dyDescent="0.25">
      <c r="B49" s="48"/>
      <c r="C49" s="48"/>
      <c r="D49" s="48"/>
      <c r="E49" s="48"/>
      <c r="F49" s="48"/>
      <c r="G49" s="48"/>
      <c r="H49" s="48"/>
      <c r="I49" s="48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</row>
    <row r="50" spans="2:23" x14ac:dyDescent="0.25">
      <c r="B50" s="48"/>
      <c r="C50" s="48"/>
      <c r="D50" s="48"/>
      <c r="E50" s="48"/>
      <c r="F50" s="48"/>
      <c r="G50" s="48"/>
      <c r="H50" s="48"/>
      <c r="I50" s="48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</row>
    <row r="51" spans="2:23" x14ac:dyDescent="0.25">
      <c r="B51" s="48"/>
      <c r="C51" s="48"/>
      <c r="D51" s="48"/>
      <c r="E51" s="48"/>
      <c r="F51" s="48"/>
      <c r="G51" s="48"/>
      <c r="H51" s="48"/>
      <c r="I51" s="48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</row>
    <row r="52" spans="2:23" x14ac:dyDescent="0.25">
      <c r="B52" s="48"/>
      <c r="C52" s="48"/>
      <c r="D52" s="48"/>
      <c r="E52" s="48"/>
      <c r="F52" s="48"/>
      <c r="G52" s="48"/>
      <c r="H52" s="48"/>
      <c r="I52" s="48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</row>
    <row r="53" spans="2:23" x14ac:dyDescent="0.25">
      <c r="B53" s="48"/>
      <c r="C53" s="48"/>
      <c r="D53" s="48"/>
      <c r="E53" s="48"/>
      <c r="F53" s="48"/>
      <c r="G53" s="48"/>
      <c r="H53" s="48"/>
      <c r="I53" s="48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</row>
    <row r="54" spans="2:23" x14ac:dyDescent="0.25">
      <c r="B54" s="48"/>
      <c r="C54" s="48"/>
      <c r="D54" s="48"/>
      <c r="E54" s="48"/>
      <c r="F54" s="48"/>
      <c r="G54" s="48"/>
      <c r="H54" s="48"/>
      <c r="I54" s="48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</row>
    <row r="55" spans="2:23" x14ac:dyDescent="0.25">
      <c r="B55" s="48"/>
      <c r="C55" s="48"/>
      <c r="D55" s="48"/>
      <c r="E55" s="48"/>
      <c r="F55" s="48"/>
      <c r="G55" s="48"/>
      <c r="H55" s="48"/>
      <c r="I55" s="48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</row>
    <row r="56" spans="2:23" x14ac:dyDescent="0.25">
      <c r="B56" s="48"/>
      <c r="C56" s="48"/>
      <c r="D56" s="48"/>
      <c r="E56" s="48"/>
      <c r="F56" s="48"/>
      <c r="G56" s="48"/>
      <c r="H56" s="48"/>
      <c r="I56" s="48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</row>
    <row r="57" spans="2:23" x14ac:dyDescent="0.25">
      <c r="B57" s="48"/>
      <c r="C57" s="48"/>
      <c r="D57" s="48"/>
      <c r="E57" s="48"/>
      <c r="F57" s="48"/>
      <c r="G57" s="48"/>
      <c r="H57" s="48"/>
      <c r="I57" s="48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</row>
    <row r="58" spans="2:23" x14ac:dyDescent="0.25">
      <c r="B58" s="48"/>
      <c r="C58" s="48"/>
      <c r="D58" s="48"/>
      <c r="E58" s="48"/>
      <c r="F58" s="48"/>
      <c r="G58" s="48"/>
      <c r="H58" s="48"/>
      <c r="I58" s="48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</row>
    <row r="59" spans="2:23" x14ac:dyDescent="0.25">
      <c r="B59" s="48"/>
      <c r="C59" s="48"/>
      <c r="D59" s="48"/>
      <c r="E59" s="48"/>
      <c r="F59" s="48"/>
      <c r="G59" s="48"/>
      <c r="H59" s="48"/>
      <c r="I59" s="48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  <row r="60" spans="2:23" x14ac:dyDescent="0.25">
      <c r="B60" s="48"/>
      <c r="C60" s="48"/>
      <c r="D60" s="48"/>
      <c r="E60" s="48"/>
      <c r="F60" s="48"/>
      <c r="G60" s="48"/>
      <c r="H60" s="48"/>
      <c r="I60" s="48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</row>
    <row r="61" spans="2:23" x14ac:dyDescent="0.25">
      <c r="B61" s="48"/>
      <c r="C61" s="48"/>
      <c r="D61" s="48"/>
      <c r="E61" s="48"/>
      <c r="F61" s="48"/>
      <c r="G61" s="48"/>
      <c r="H61" s="48"/>
      <c r="I61" s="48"/>
    </row>
    <row r="62" spans="2:23" x14ac:dyDescent="0.25">
      <c r="B62" s="48"/>
      <c r="C62" s="48"/>
      <c r="D62" s="48"/>
      <c r="E62" s="48"/>
      <c r="F62" s="48"/>
      <c r="G62" s="48"/>
      <c r="H62" s="48"/>
      <c r="I62" s="48"/>
    </row>
    <row r="63" spans="2:23" x14ac:dyDescent="0.25">
      <c r="B63" s="48"/>
      <c r="C63" s="48"/>
      <c r="D63" s="48"/>
      <c r="E63" s="48"/>
      <c r="F63" s="48"/>
      <c r="G63" s="48"/>
      <c r="H63" s="48"/>
      <c r="I63" s="48"/>
    </row>
    <row r="64" spans="2:23" x14ac:dyDescent="0.25">
      <c r="B64" s="48"/>
      <c r="C64" s="48"/>
      <c r="D64" s="48"/>
      <c r="E64" s="48"/>
      <c r="F64" s="48"/>
      <c r="G64" s="48"/>
      <c r="H64" s="48"/>
      <c r="I64" s="48"/>
    </row>
    <row r="65" spans="2:9" x14ac:dyDescent="0.25">
      <c r="B65" s="48"/>
      <c r="C65" s="48"/>
      <c r="D65" s="48"/>
      <c r="E65" s="48"/>
      <c r="F65" s="48"/>
      <c r="G65" s="48"/>
      <c r="H65" s="48"/>
      <c r="I65" s="48"/>
    </row>
    <row r="66" spans="2:9" x14ac:dyDescent="0.25">
      <c r="B66" s="48"/>
      <c r="C66" s="48"/>
      <c r="D66" s="48"/>
      <c r="E66" s="48"/>
      <c r="F66" s="48"/>
      <c r="G66" s="48"/>
      <c r="H66" s="48"/>
      <c r="I66" s="48"/>
    </row>
    <row r="67" spans="2:9" x14ac:dyDescent="0.25">
      <c r="B67" s="48"/>
      <c r="C67" s="48"/>
      <c r="D67" s="48"/>
      <c r="E67" s="48"/>
      <c r="F67" s="48"/>
      <c r="G67" s="48"/>
      <c r="H67" s="48"/>
      <c r="I67" s="48"/>
    </row>
    <row r="68" spans="2:9" x14ac:dyDescent="0.25">
      <c r="B68" s="48"/>
      <c r="C68" s="48"/>
      <c r="D68" s="48"/>
      <c r="E68" s="48"/>
      <c r="F68" s="48"/>
      <c r="G68" s="48"/>
      <c r="H68" s="48"/>
      <c r="I68" s="48"/>
    </row>
    <row r="69" spans="2:9" x14ac:dyDescent="0.25">
      <c r="B69" s="48"/>
      <c r="C69" s="48"/>
      <c r="D69" s="48"/>
      <c r="E69" s="48"/>
      <c r="F69" s="48"/>
      <c r="G69" s="48"/>
      <c r="H69" s="48"/>
      <c r="I69" s="48"/>
    </row>
    <row r="70" spans="2:9" x14ac:dyDescent="0.25">
      <c r="B70" s="48"/>
      <c r="C70" s="48"/>
      <c r="D70" s="48"/>
      <c r="E70" s="48"/>
      <c r="F70" s="48"/>
      <c r="G70" s="48"/>
      <c r="H70" s="48"/>
      <c r="I70" s="48"/>
    </row>
    <row r="71" spans="2:9" x14ac:dyDescent="0.25">
      <c r="B71" s="48"/>
      <c r="C71" s="48"/>
      <c r="D71" s="48"/>
      <c r="E71" s="48"/>
      <c r="F71" s="48"/>
      <c r="G71" s="48"/>
      <c r="H71" s="48"/>
      <c r="I71" s="48"/>
    </row>
    <row r="72" spans="2:9" x14ac:dyDescent="0.25">
      <c r="B72" s="48"/>
      <c r="C72" s="48"/>
      <c r="D72" s="48"/>
      <c r="E72" s="48"/>
      <c r="F72" s="48"/>
      <c r="G72" s="48"/>
      <c r="H72" s="48"/>
      <c r="I72" s="48"/>
    </row>
    <row r="73" spans="2:9" x14ac:dyDescent="0.25">
      <c r="B73" s="48"/>
      <c r="C73" s="48"/>
      <c r="D73" s="48"/>
      <c r="E73" s="48"/>
      <c r="F73" s="48"/>
      <c r="G73" s="48"/>
      <c r="H73" s="48"/>
      <c r="I73" s="48"/>
    </row>
    <row r="74" spans="2:9" x14ac:dyDescent="0.25">
      <c r="B74" s="48"/>
      <c r="C74" s="48"/>
      <c r="D74" s="48"/>
      <c r="E74" s="48"/>
      <c r="F74" s="48"/>
      <c r="G74" s="48"/>
      <c r="H74" s="48"/>
      <c r="I74" s="48"/>
    </row>
    <row r="75" spans="2:9" x14ac:dyDescent="0.25">
      <c r="B75" s="48"/>
      <c r="C75" s="48"/>
      <c r="D75" s="48"/>
      <c r="E75" s="48"/>
      <c r="F75" s="48"/>
      <c r="G75" s="48"/>
      <c r="H75" s="48"/>
      <c r="I75" s="48"/>
    </row>
    <row r="76" spans="2:9" x14ac:dyDescent="0.25">
      <c r="B76" s="48"/>
      <c r="C76" s="48"/>
      <c r="D76" s="48"/>
      <c r="E76" s="48"/>
      <c r="F76" s="48"/>
      <c r="G76" s="48"/>
      <c r="H76" s="48"/>
      <c r="I76" s="48"/>
    </row>
    <row r="77" spans="2:9" x14ac:dyDescent="0.25">
      <c r="B77" s="48"/>
      <c r="C77" s="48"/>
      <c r="D77" s="48"/>
      <c r="E77" s="48"/>
      <c r="F77" s="48"/>
      <c r="G77" s="48"/>
      <c r="H77" s="48"/>
      <c r="I77" s="48"/>
    </row>
    <row r="78" spans="2:9" x14ac:dyDescent="0.25">
      <c r="B78" s="48"/>
      <c r="C78" s="48"/>
      <c r="D78" s="48"/>
      <c r="E78" s="48"/>
      <c r="F78" s="48"/>
      <c r="G78" s="48"/>
      <c r="H78" s="48"/>
      <c r="I78" s="48"/>
    </row>
    <row r="79" spans="2:9" x14ac:dyDescent="0.25">
      <c r="B79" s="48"/>
      <c r="C79" s="48"/>
      <c r="D79" s="48"/>
      <c r="E79" s="48"/>
      <c r="F79" s="48"/>
      <c r="G79" s="48"/>
      <c r="H79" s="48"/>
      <c r="I79" s="48"/>
    </row>
    <row r="80" spans="2:9" x14ac:dyDescent="0.25">
      <c r="B80" s="48"/>
      <c r="C80" s="48"/>
      <c r="D80" s="48"/>
      <c r="E80" s="48"/>
      <c r="F80" s="48"/>
      <c r="G80" s="48"/>
      <c r="H80" s="48"/>
      <c r="I80" s="48"/>
    </row>
    <row r="81" spans="2:9" x14ac:dyDescent="0.25">
      <c r="B81" s="48"/>
      <c r="C81" s="48"/>
      <c r="D81" s="48"/>
      <c r="E81" s="48"/>
      <c r="F81" s="48"/>
      <c r="G81" s="48"/>
      <c r="H81" s="48"/>
      <c r="I81" s="48"/>
    </row>
    <row r="82" spans="2:9" x14ac:dyDescent="0.25">
      <c r="B82" s="48"/>
      <c r="C82" s="48"/>
      <c r="D82" s="48"/>
      <c r="E82" s="48"/>
      <c r="F82" s="48"/>
      <c r="G82" s="48"/>
      <c r="H82" s="48"/>
      <c r="I82" s="48"/>
    </row>
    <row r="83" spans="2:9" x14ac:dyDescent="0.25">
      <c r="B83" s="48"/>
      <c r="C83" s="48"/>
      <c r="D83" s="48"/>
      <c r="E83" s="48"/>
      <c r="F83" s="48"/>
      <c r="G83" s="48"/>
      <c r="H83" s="48"/>
      <c r="I83" s="48"/>
    </row>
    <row r="84" spans="2:9" x14ac:dyDescent="0.25">
      <c r="B84" s="48"/>
      <c r="C84" s="48"/>
      <c r="D84" s="48"/>
      <c r="E84" s="48"/>
      <c r="F84" s="48"/>
      <c r="G84" s="48"/>
      <c r="H84" s="48"/>
      <c r="I84" s="48"/>
    </row>
    <row r="85" spans="2:9" x14ac:dyDescent="0.25">
      <c r="B85" s="48"/>
      <c r="C85" s="48"/>
      <c r="D85" s="48"/>
      <c r="E85" s="48"/>
      <c r="F85" s="48"/>
      <c r="G85" s="48"/>
      <c r="H85" s="48"/>
      <c r="I85" s="48"/>
    </row>
    <row r="86" spans="2:9" x14ac:dyDescent="0.25">
      <c r="B86" s="48"/>
      <c r="C86" s="48"/>
      <c r="D86" s="48"/>
      <c r="E86" s="48"/>
      <c r="F86" s="48"/>
      <c r="G86" s="48"/>
      <c r="H86" s="48"/>
      <c r="I86" s="48"/>
    </row>
    <row r="87" spans="2:9" x14ac:dyDescent="0.25">
      <c r="B87" s="48"/>
      <c r="C87" s="48"/>
      <c r="D87" s="48"/>
      <c r="E87" s="48"/>
      <c r="F87" s="48"/>
      <c r="G87" s="48"/>
      <c r="H87" s="48"/>
      <c r="I87" s="48"/>
    </row>
    <row r="88" spans="2:9" x14ac:dyDescent="0.25">
      <c r="B88" s="48"/>
      <c r="C88" s="48"/>
      <c r="D88" s="48"/>
      <c r="E88" s="48"/>
      <c r="F88" s="48"/>
      <c r="G88" s="48"/>
      <c r="H88" s="48"/>
      <c r="I88" s="48"/>
    </row>
  </sheetData>
  <mergeCells count="1">
    <mergeCell ref="H1:I1"/>
  </mergeCells>
  <conditionalFormatting sqref="B1">
    <cfRule type="cellIs" dxfId="39" priority="9" operator="equal">
      <formula>"Incomplete"</formula>
    </cfRule>
    <cfRule type="cellIs" dxfId="38" priority="10" operator="equal">
      <formula>"Flag for Review"</formula>
    </cfRule>
    <cfRule type="cellIs" dxfId="37" priority="11" operator="equal">
      <formula>"Finished"</formula>
    </cfRule>
  </conditionalFormatting>
  <conditionalFormatting sqref="M7:M10">
    <cfRule type="cellIs" dxfId="36" priority="4" operator="equal">
      <formula>"not ok"</formula>
    </cfRule>
  </conditionalFormatting>
  <conditionalFormatting sqref="M12:M15">
    <cfRule type="cellIs" dxfId="35" priority="3" operator="equal">
      <formula>"not ok"</formula>
    </cfRule>
  </conditionalFormatting>
  <conditionalFormatting sqref="M17:M18">
    <cfRule type="cellIs" dxfId="34" priority="2" operator="equal">
      <formula>"not ok"</formula>
    </cfRule>
  </conditionalFormatting>
  <conditionalFormatting sqref="M20:M22">
    <cfRule type="cellIs" dxfId="33" priority="1" operator="equal">
      <formula>"not ok"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87"/>
  <sheetViews>
    <sheetView zoomScaleNormal="100" workbookViewId="0">
      <selection activeCell="A16" sqref="A16"/>
    </sheetView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11" style="22" customWidth="1"/>
    <col min="10" max="10" width="10.7109375" style="22" customWidth="1"/>
    <col min="11" max="11" width="9.140625" style="22"/>
    <col min="12" max="12" width="10.7109375" style="22" customWidth="1"/>
    <col min="13" max="13" width="7.7109375" style="22" customWidth="1"/>
    <col min="14" max="14" width="9.140625" style="22"/>
    <col min="15" max="15" width="9.140625" style="22" customWidth="1"/>
    <col min="16" max="16384" width="9.140625" style="22"/>
  </cols>
  <sheetData>
    <row r="1" spans="1:16" x14ac:dyDescent="0.25">
      <c r="A1" s="7">
        <v>15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630" t="s">
        <v>409</v>
      </c>
    </row>
    <row r="2" spans="1:16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6" x14ac:dyDescent="0.25">
      <c r="A3" s="8" t="s">
        <v>13</v>
      </c>
      <c r="B3" s="127" t="s">
        <v>142</v>
      </c>
      <c r="C3" s="128"/>
      <c r="D3" s="129"/>
      <c r="E3" s="193">
        <v>0.79</v>
      </c>
      <c r="F3" s="18"/>
      <c r="G3" s="20"/>
      <c r="H3" s="18"/>
      <c r="I3" s="19"/>
      <c r="J3" s="48"/>
      <c r="K3" s="101" t="s">
        <v>355</v>
      </c>
      <c r="L3" s="101"/>
      <c r="M3" s="101"/>
      <c r="N3" s="243">
        <f>1.03*(E7+SQRT(E8^2+E9^2+E10^2+E11^2+E12^2+E13^2))</f>
        <v>3193</v>
      </c>
      <c r="P3" s="243"/>
    </row>
    <row r="4" spans="1:16" x14ac:dyDescent="0.25">
      <c r="A4" s="9">
        <f>INDEX('Point Grid'!B:B,MATCH($A$1,'Point Grid'!A:A,0))</f>
        <v>1</v>
      </c>
      <c r="B4" s="131" t="s">
        <v>143</v>
      </c>
      <c r="C4" s="132"/>
      <c r="D4" s="133"/>
      <c r="E4" s="194">
        <v>0.34</v>
      </c>
      <c r="F4" s="18"/>
      <c r="G4" s="20"/>
      <c r="H4" s="18"/>
      <c r="I4" s="19"/>
      <c r="J4" s="48"/>
      <c r="K4" s="101" t="s">
        <v>356</v>
      </c>
      <c r="L4" s="101"/>
      <c r="M4" s="101"/>
      <c r="N4" s="243">
        <f>N3/2</f>
        <v>1596.5</v>
      </c>
      <c r="O4" s="101"/>
    </row>
    <row r="5" spans="1:16" x14ac:dyDescent="0.25">
      <c r="A5" s="30"/>
      <c r="B5" s="135" t="s">
        <v>144</v>
      </c>
      <c r="C5" s="136"/>
      <c r="D5" s="137"/>
      <c r="E5" s="195">
        <v>0.12999999999999989</v>
      </c>
      <c r="F5" s="18"/>
      <c r="G5" s="20"/>
      <c r="H5" s="18"/>
      <c r="I5" s="19"/>
      <c r="J5" s="48"/>
      <c r="K5" s="101"/>
      <c r="L5" s="101"/>
      <c r="M5" s="101"/>
      <c r="N5" s="101"/>
      <c r="O5" s="101"/>
    </row>
    <row r="6" spans="1:16" x14ac:dyDescent="0.25">
      <c r="A6" s="23"/>
      <c r="B6" s="184" t="s">
        <v>135</v>
      </c>
      <c r="C6" s="185"/>
      <c r="D6" s="186"/>
      <c r="E6" s="196">
        <v>4000</v>
      </c>
      <c r="F6" s="72"/>
      <c r="G6" s="20"/>
      <c r="H6" s="72"/>
      <c r="I6" s="19"/>
      <c r="J6" s="48"/>
      <c r="K6" s="101" t="s">
        <v>357</v>
      </c>
      <c r="L6" s="101"/>
      <c r="M6" s="101"/>
      <c r="N6" s="243">
        <f>E6</f>
        <v>4000</v>
      </c>
      <c r="O6" s="101"/>
    </row>
    <row r="7" spans="1:16" x14ac:dyDescent="0.25">
      <c r="A7" s="23"/>
      <c r="B7" s="187" t="s">
        <v>136</v>
      </c>
      <c r="C7" s="188"/>
      <c r="D7" s="189"/>
      <c r="E7" s="197">
        <v>100</v>
      </c>
      <c r="F7" s="161"/>
      <c r="G7" s="20"/>
      <c r="H7" s="72"/>
      <c r="I7" s="19"/>
      <c r="J7" s="48"/>
      <c r="K7" s="101"/>
      <c r="L7" s="101"/>
      <c r="M7" s="101"/>
      <c r="N7" s="101"/>
      <c r="O7" s="101"/>
    </row>
    <row r="8" spans="1:16" x14ac:dyDescent="0.25">
      <c r="A8" s="23"/>
      <c r="B8" s="184" t="s">
        <v>137</v>
      </c>
      <c r="C8" s="185"/>
      <c r="D8" s="186"/>
      <c r="E8" s="196">
        <v>100</v>
      </c>
      <c r="F8" s="161"/>
      <c r="G8" s="20"/>
      <c r="H8" s="72"/>
      <c r="I8" s="19"/>
      <c r="J8" s="48"/>
      <c r="K8" s="1" t="s">
        <v>358</v>
      </c>
      <c r="L8" s="389">
        <f>N6/N4</f>
        <v>2.5054807391168179</v>
      </c>
      <c r="M8" s="362" t="s">
        <v>359</v>
      </c>
      <c r="N8" s="101"/>
      <c r="O8" s="101"/>
    </row>
    <row r="9" spans="1:16" x14ac:dyDescent="0.25">
      <c r="A9" s="23"/>
      <c r="B9" s="184" t="s">
        <v>138</v>
      </c>
      <c r="C9" s="185"/>
      <c r="D9" s="186"/>
      <c r="E9" s="196">
        <v>1800</v>
      </c>
      <c r="F9" s="161"/>
      <c r="G9" s="20"/>
      <c r="H9" s="72"/>
      <c r="I9" s="19"/>
      <c r="J9" s="48"/>
      <c r="K9" s="101"/>
      <c r="L9" s="276"/>
      <c r="M9" s="101"/>
      <c r="N9" s="101"/>
      <c r="O9" s="101"/>
    </row>
    <row r="10" spans="1:16" x14ac:dyDescent="0.25">
      <c r="A10" s="23"/>
      <c r="B10" s="184" t="s">
        <v>139</v>
      </c>
      <c r="C10" s="185"/>
      <c r="D10" s="186"/>
      <c r="E10" s="196">
        <v>100</v>
      </c>
      <c r="F10" s="161"/>
      <c r="G10" s="20"/>
      <c r="H10" s="72"/>
      <c r="I10" s="19"/>
      <c r="J10" s="48"/>
      <c r="K10" s="1" t="s">
        <v>360</v>
      </c>
      <c r="L10" s="389">
        <f>SUM(E3:E5)</f>
        <v>1.26</v>
      </c>
      <c r="M10" s="362" t="s">
        <v>361</v>
      </c>
      <c r="N10" s="101"/>
      <c r="O10" s="101"/>
    </row>
    <row r="11" spans="1:16" x14ac:dyDescent="0.25">
      <c r="A11" s="23"/>
      <c r="B11" s="184" t="s">
        <v>140</v>
      </c>
      <c r="C11" s="185"/>
      <c r="D11" s="186"/>
      <c r="E11" s="196">
        <v>1800</v>
      </c>
      <c r="F11" s="161"/>
      <c r="G11" s="20"/>
      <c r="H11" s="72"/>
      <c r="I11" s="19"/>
      <c r="J11" s="48"/>
      <c r="K11" s="101"/>
      <c r="L11" s="101"/>
      <c r="M11" s="101"/>
      <c r="N11" s="101"/>
      <c r="O11" s="101"/>
    </row>
    <row r="12" spans="1:16" x14ac:dyDescent="0.25">
      <c r="A12" s="23"/>
      <c r="B12" s="184" t="s">
        <v>141</v>
      </c>
      <c r="C12" s="185"/>
      <c r="D12" s="186"/>
      <c r="E12" s="196">
        <v>1300</v>
      </c>
      <c r="F12" s="161"/>
      <c r="G12" s="20"/>
      <c r="H12" s="72"/>
      <c r="I12" s="19"/>
      <c r="J12" s="48"/>
      <c r="K12" s="363" t="s">
        <v>362</v>
      </c>
      <c r="L12" s="363" t="s">
        <v>363</v>
      </c>
      <c r="M12" s="363" t="s">
        <v>364</v>
      </c>
      <c r="N12" s="101"/>
      <c r="O12" s="101"/>
    </row>
    <row r="13" spans="1:16" x14ac:dyDescent="0.25">
      <c r="A13" s="23"/>
      <c r="B13" s="190" t="s">
        <v>399</v>
      </c>
      <c r="C13" s="191"/>
      <c r="D13" s="192"/>
      <c r="E13" s="198">
        <v>900</v>
      </c>
      <c r="F13" s="161"/>
      <c r="G13" s="20"/>
      <c r="H13" s="72"/>
      <c r="I13" s="19"/>
      <c r="J13" s="48"/>
      <c r="K13" s="357" t="s">
        <v>366</v>
      </c>
      <c r="L13" s="364">
        <v>2</v>
      </c>
      <c r="M13" s="357" t="s">
        <v>367</v>
      </c>
      <c r="N13" s="101"/>
      <c r="O13" s="101"/>
    </row>
    <row r="14" spans="1:16" x14ac:dyDescent="0.25">
      <c r="A14" s="23"/>
      <c r="B14" s="72"/>
      <c r="C14" s="72"/>
      <c r="D14" s="72"/>
      <c r="E14" s="72"/>
      <c r="F14" s="72"/>
      <c r="G14" s="73"/>
      <c r="H14" s="72"/>
      <c r="I14" s="19"/>
      <c r="J14" s="48"/>
      <c r="K14" s="358" t="s">
        <v>368</v>
      </c>
      <c r="L14" s="364">
        <v>1.5</v>
      </c>
      <c r="M14" s="365" t="s">
        <v>365</v>
      </c>
      <c r="N14" s="101"/>
      <c r="O14" s="101"/>
    </row>
    <row r="15" spans="1:16" x14ac:dyDescent="0.25">
      <c r="A15" s="28" t="s">
        <v>2</v>
      </c>
      <c r="B15" s="72" t="s">
        <v>145</v>
      </c>
      <c r="C15" s="72"/>
      <c r="D15" s="72"/>
      <c r="E15" s="72"/>
      <c r="F15" s="72"/>
      <c r="G15" s="74"/>
      <c r="H15" s="72"/>
      <c r="I15" s="19"/>
      <c r="J15" s="48"/>
      <c r="K15" s="358" t="s">
        <v>298</v>
      </c>
      <c r="L15" s="364">
        <v>1</v>
      </c>
      <c r="M15" s="365" t="s">
        <v>365</v>
      </c>
      <c r="N15" s="101"/>
      <c r="O15" s="101"/>
    </row>
    <row r="16" spans="1:16" ht="15.75" thickBot="1" x14ac:dyDescent="0.3">
      <c r="A16" s="9">
        <f>INDEX('Point Grid'!$C$8:$I$32,MATCH($A$1,'Point Grid'!$A$8:$A$32,0),MATCH(A15,'Point Grid'!$C$7:$I$7,0))</f>
        <v>0.5</v>
      </c>
      <c r="B16" s="72"/>
      <c r="C16" s="72"/>
      <c r="D16" s="72"/>
      <c r="E16" s="72"/>
      <c r="F16" s="72"/>
      <c r="G16" s="74"/>
      <c r="H16" s="72"/>
      <c r="I16" s="19"/>
      <c r="J16" s="48"/>
      <c r="K16" s="359" t="s">
        <v>369</v>
      </c>
      <c r="L16" s="366">
        <v>0.7</v>
      </c>
      <c r="M16" s="367" t="s">
        <v>365</v>
      </c>
      <c r="N16" s="101"/>
      <c r="O16" s="101"/>
    </row>
    <row r="17" spans="1:10" ht="15.75" thickBot="1" x14ac:dyDescent="0.3">
      <c r="A17" s="5"/>
      <c r="B17" s="72"/>
      <c r="C17" s="72"/>
      <c r="D17" s="72"/>
      <c r="E17" s="72"/>
      <c r="F17" s="72"/>
      <c r="G17" s="74"/>
      <c r="H17" s="72"/>
      <c r="I17" s="19"/>
      <c r="J17" s="48"/>
    </row>
    <row r="18" spans="1:10" x14ac:dyDescent="0.25">
      <c r="A18" s="23"/>
      <c r="B18" s="72"/>
      <c r="C18" s="72"/>
      <c r="D18" s="72"/>
      <c r="E18" s="72"/>
      <c r="F18" s="72"/>
      <c r="G18" s="74"/>
      <c r="H18" s="72"/>
      <c r="I18" s="19"/>
      <c r="J18" s="48"/>
    </row>
    <row r="19" spans="1:10" x14ac:dyDescent="0.25">
      <c r="A19" s="28" t="s">
        <v>3</v>
      </c>
      <c r="B19" s="72" t="s">
        <v>146</v>
      </c>
      <c r="C19" s="72"/>
      <c r="D19" s="72"/>
      <c r="E19" s="72"/>
      <c r="F19" s="72"/>
      <c r="G19" s="74"/>
      <c r="H19" s="72"/>
      <c r="I19" s="19"/>
      <c r="J19" s="48"/>
    </row>
    <row r="20" spans="1:10" ht="15.75" thickBot="1" x14ac:dyDescent="0.3">
      <c r="A20" s="9">
        <f>INDEX('Point Grid'!$C$8:$I$32,MATCH($A$1,'Point Grid'!$A$8:$A$32,0),MATCH(A19,'Point Grid'!$C$7:$I$7,0))</f>
        <v>0.5</v>
      </c>
      <c r="B20" s="72"/>
      <c r="C20" s="72"/>
      <c r="D20" s="72"/>
      <c r="E20" s="72"/>
      <c r="F20" s="72"/>
      <c r="G20" s="72"/>
      <c r="H20" s="72"/>
      <c r="I20" s="19"/>
      <c r="J20" s="48"/>
    </row>
    <row r="21" spans="1:10" ht="15.75" thickBot="1" x14ac:dyDescent="0.3">
      <c r="A21" s="5"/>
      <c r="B21" s="72"/>
      <c r="C21" s="72"/>
      <c r="D21" s="72"/>
      <c r="E21" s="72"/>
      <c r="F21" s="72"/>
      <c r="G21" s="72"/>
      <c r="H21" s="72"/>
      <c r="I21" s="19"/>
      <c r="J21" s="48"/>
    </row>
    <row r="22" spans="1:10" ht="15.75" thickBot="1" x14ac:dyDescent="0.3">
      <c r="A22" s="31"/>
      <c r="B22" s="53"/>
      <c r="C22" s="53"/>
      <c r="D22" s="53"/>
      <c r="E22" s="53"/>
      <c r="F22" s="53"/>
      <c r="G22" s="53"/>
      <c r="H22" s="53"/>
      <c r="I22" s="59"/>
      <c r="J22" s="48"/>
    </row>
    <row r="23" spans="1:10" x14ac:dyDescent="0.25">
      <c r="B23" s="52"/>
      <c r="C23" s="52"/>
      <c r="D23" s="52"/>
      <c r="E23" s="52"/>
      <c r="F23" s="52"/>
      <c r="G23" s="52"/>
      <c r="H23" s="52"/>
      <c r="I23" s="52"/>
      <c r="J23" s="48"/>
    </row>
    <row r="24" spans="1:10" x14ac:dyDescent="0.25">
      <c r="B24" s="52"/>
      <c r="C24" s="52"/>
      <c r="D24" s="52"/>
      <c r="E24" s="52"/>
      <c r="F24" s="52"/>
      <c r="G24" s="52"/>
      <c r="H24" s="52"/>
      <c r="I24" s="52"/>
      <c r="J24" s="48"/>
    </row>
    <row r="25" spans="1:10" x14ac:dyDescent="0.25">
      <c r="B25" s="52"/>
      <c r="C25" s="52"/>
      <c r="D25" s="52"/>
      <c r="E25" s="52"/>
      <c r="F25" s="52"/>
      <c r="G25" s="52"/>
      <c r="H25" s="52"/>
      <c r="I25" s="52"/>
      <c r="J25" s="48"/>
    </row>
    <row r="26" spans="1:10" x14ac:dyDescent="0.25">
      <c r="B26" s="52"/>
      <c r="C26" s="52"/>
      <c r="D26" s="52"/>
      <c r="E26" s="52"/>
      <c r="F26" s="52"/>
      <c r="G26" s="52"/>
      <c r="H26" s="52"/>
      <c r="I26" s="52"/>
      <c r="J26" s="48"/>
    </row>
    <row r="27" spans="1:10" x14ac:dyDescent="0.25">
      <c r="B27" s="52"/>
      <c r="C27" s="52"/>
      <c r="D27" s="52"/>
      <c r="E27" s="52"/>
      <c r="F27" s="52"/>
      <c r="G27" s="52"/>
      <c r="H27" s="52"/>
      <c r="I27" s="52"/>
      <c r="J27" s="48"/>
    </row>
    <row r="28" spans="1:10" x14ac:dyDescent="0.25">
      <c r="B28" s="52"/>
      <c r="C28" s="52"/>
      <c r="D28" s="52"/>
      <c r="E28" s="52"/>
      <c r="F28" s="52"/>
      <c r="G28" s="52"/>
      <c r="H28" s="52"/>
      <c r="I28" s="52"/>
      <c r="J28" s="48"/>
    </row>
    <row r="29" spans="1:10" x14ac:dyDescent="0.25">
      <c r="B29" s="52"/>
      <c r="C29" s="52"/>
      <c r="D29" s="52"/>
      <c r="E29" s="52"/>
      <c r="F29" s="52"/>
      <c r="G29" s="52"/>
      <c r="H29" s="52"/>
      <c r="I29" s="52"/>
      <c r="J29" s="48"/>
    </row>
    <row r="30" spans="1:10" x14ac:dyDescent="0.25">
      <c r="B30" s="52"/>
      <c r="C30" s="52"/>
      <c r="D30" s="52"/>
      <c r="E30" s="52"/>
      <c r="F30" s="52"/>
      <c r="G30" s="52"/>
      <c r="H30" s="52"/>
      <c r="I30" s="52"/>
      <c r="J30" s="48"/>
    </row>
    <row r="31" spans="1:10" x14ac:dyDescent="0.25">
      <c r="B31" s="52"/>
      <c r="C31" s="52"/>
      <c r="D31" s="52"/>
      <c r="E31" s="52"/>
      <c r="F31" s="52"/>
      <c r="G31" s="52"/>
      <c r="H31" s="52"/>
      <c r="I31" s="52"/>
      <c r="J31" s="48"/>
    </row>
    <row r="32" spans="1:10" x14ac:dyDescent="0.25">
      <c r="B32" s="52"/>
      <c r="C32" s="52"/>
      <c r="D32" s="52"/>
      <c r="E32" s="52"/>
      <c r="F32" s="52"/>
      <c r="G32" s="52"/>
      <c r="H32" s="52"/>
      <c r="I32" s="52"/>
      <c r="J32" s="48"/>
    </row>
    <row r="33" spans="2:10" x14ac:dyDescent="0.25">
      <c r="B33" s="52"/>
      <c r="C33" s="52"/>
      <c r="D33" s="52"/>
      <c r="E33" s="52"/>
      <c r="F33" s="52"/>
      <c r="G33" s="52"/>
      <c r="H33" s="52"/>
      <c r="I33" s="52"/>
      <c r="J33" s="48"/>
    </row>
    <row r="34" spans="2:10" x14ac:dyDescent="0.25">
      <c r="B34" s="52"/>
      <c r="C34" s="52"/>
      <c r="D34" s="52"/>
      <c r="E34" s="52"/>
      <c r="F34" s="52"/>
      <c r="G34" s="52"/>
      <c r="H34" s="52"/>
      <c r="I34" s="52"/>
      <c r="J34" s="48"/>
    </row>
    <row r="35" spans="2:10" x14ac:dyDescent="0.25">
      <c r="B35" s="52"/>
      <c r="C35" s="52"/>
      <c r="D35" s="52"/>
      <c r="E35" s="52"/>
      <c r="F35" s="52"/>
      <c r="G35" s="52"/>
      <c r="H35" s="52"/>
      <c r="I35" s="52"/>
      <c r="J35" s="48"/>
    </row>
    <row r="36" spans="2:10" x14ac:dyDescent="0.25">
      <c r="B36" s="52"/>
      <c r="C36" s="52"/>
      <c r="D36" s="52"/>
      <c r="E36" s="52"/>
      <c r="F36" s="52"/>
      <c r="G36" s="52"/>
      <c r="H36" s="52"/>
      <c r="I36" s="52"/>
      <c r="J36" s="48"/>
    </row>
    <row r="37" spans="2:10" x14ac:dyDescent="0.25">
      <c r="B37" s="52"/>
      <c r="C37" s="52"/>
      <c r="D37" s="52"/>
      <c r="E37" s="52"/>
      <c r="F37" s="52"/>
      <c r="G37" s="52"/>
      <c r="H37" s="52"/>
      <c r="I37" s="52"/>
      <c r="J37" s="48"/>
    </row>
    <row r="38" spans="2:10" x14ac:dyDescent="0.25">
      <c r="B38" s="52"/>
      <c r="C38" s="52"/>
      <c r="D38" s="52"/>
      <c r="E38" s="52"/>
      <c r="F38" s="52"/>
      <c r="G38" s="52"/>
      <c r="H38" s="52"/>
      <c r="I38" s="52"/>
      <c r="J38" s="48"/>
    </row>
    <row r="39" spans="2:10" x14ac:dyDescent="0.25">
      <c r="B39" s="52"/>
      <c r="C39" s="52"/>
      <c r="D39" s="52"/>
      <c r="E39" s="52"/>
      <c r="F39" s="52"/>
      <c r="G39" s="52"/>
      <c r="H39" s="52"/>
      <c r="I39" s="52"/>
      <c r="J39" s="48"/>
    </row>
    <row r="40" spans="2:10" x14ac:dyDescent="0.25">
      <c r="B40" s="52"/>
      <c r="C40" s="52"/>
      <c r="D40" s="52"/>
      <c r="E40" s="52"/>
      <c r="F40" s="52"/>
      <c r="G40" s="52"/>
      <c r="H40" s="52"/>
      <c r="I40" s="52"/>
      <c r="J40" s="48"/>
    </row>
    <row r="41" spans="2:10" x14ac:dyDescent="0.25">
      <c r="B41" s="52"/>
      <c r="C41" s="52"/>
      <c r="D41" s="52"/>
      <c r="E41" s="52"/>
      <c r="F41" s="52"/>
      <c r="G41" s="52"/>
      <c r="H41" s="52"/>
      <c r="I41" s="52"/>
      <c r="J41" s="48"/>
    </row>
    <row r="42" spans="2:10" x14ac:dyDescent="0.25">
      <c r="B42" s="52"/>
      <c r="C42" s="52"/>
      <c r="D42" s="52"/>
      <c r="E42" s="52"/>
      <c r="F42" s="52"/>
      <c r="G42" s="52"/>
      <c r="H42" s="52"/>
      <c r="I42" s="52"/>
      <c r="J42" s="48"/>
    </row>
    <row r="43" spans="2:10" x14ac:dyDescent="0.25">
      <c r="B43" s="52"/>
      <c r="C43" s="52"/>
      <c r="D43" s="52"/>
      <c r="E43" s="52"/>
      <c r="F43" s="52"/>
      <c r="G43" s="52"/>
      <c r="H43" s="52"/>
      <c r="I43" s="52"/>
      <c r="J43" s="48"/>
    </row>
    <row r="44" spans="2:10" x14ac:dyDescent="0.25">
      <c r="B44" s="52"/>
      <c r="C44" s="52"/>
      <c r="D44" s="52"/>
      <c r="E44" s="52"/>
      <c r="F44" s="52"/>
      <c r="G44" s="52"/>
      <c r="H44" s="52"/>
      <c r="I44" s="52"/>
      <c r="J44" s="48"/>
    </row>
    <row r="45" spans="2:10" x14ac:dyDescent="0.25">
      <c r="B45" s="52"/>
      <c r="C45" s="52"/>
      <c r="D45" s="52"/>
      <c r="E45" s="52"/>
      <c r="F45" s="52"/>
      <c r="G45" s="52"/>
      <c r="H45" s="52"/>
      <c r="I45" s="52"/>
      <c r="J45" s="48"/>
    </row>
    <row r="46" spans="2:10" x14ac:dyDescent="0.25">
      <c r="B46" s="52"/>
      <c r="C46" s="52"/>
      <c r="D46" s="52"/>
      <c r="E46" s="52"/>
      <c r="F46" s="52"/>
      <c r="G46" s="52"/>
      <c r="H46" s="52"/>
      <c r="I46" s="52"/>
      <c r="J46" s="48"/>
    </row>
    <row r="47" spans="2:10" x14ac:dyDescent="0.25">
      <c r="B47" s="52"/>
      <c r="C47" s="52"/>
      <c r="D47" s="52"/>
      <c r="E47" s="52"/>
      <c r="F47" s="52"/>
      <c r="G47" s="52"/>
      <c r="H47" s="52"/>
      <c r="I47" s="52"/>
      <c r="J47" s="48"/>
    </row>
    <row r="48" spans="2:10" x14ac:dyDescent="0.25">
      <c r="B48" s="52"/>
      <c r="C48" s="52"/>
      <c r="D48" s="52"/>
      <c r="E48" s="52"/>
      <c r="F48" s="52"/>
      <c r="G48" s="52"/>
      <c r="H48" s="52"/>
      <c r="I48" s="52"/>
      <c r="J48" s="48"/>
    </row>
    <row r="49" spans="2:10" x14ac:dyDescent="0.25">
      <c r="B49" s="52"/>
      <c r="C49" s="52"/>
      <c r="D49" s="52"/>
      <c r="E49" s="52"/>
      <c r="F49" s="52"/>
      <c r="G49" s="52"/>
      <c r="H49" s="52"/>
      <c r="I49" s="52"/>
      <c r="J49" s="48"/>
    </row>
    <row r="50" spans="2:10" x14ac:dyDescent="0.25">
      <c r="B50" s="52"/>
      <c r="C50" s="52"/>
      <c r="D50" s="52"/>
      <c r="E50" s="52"/>
      <c r="F50" s="52"/>
      <c r="G50" s="52"/>
      <c r="H50" s="52"/>
      <c r="I50" s="52"/>
      <c r="J50" s="48"/>
    </row>
    <row r="51" spans="2:10" x14ac:dyDescent="0.25">
      <c r="B51" s="52"/>
      <c r="C51" s="52"/>
      <c r="D51" s="52"/>
      <c r="E51" s="52"/>
      <c r="F51" s="52"/>
      <c r="G51" s="52"/>
      <c r="H51" s="52"/>
      <c r="I51" s="52"/>
      <c r="J51" s="48"/>
    </row>
    <row r="52" spans="2:10" x14ac:dyDescent="0.25">
      <c r="B52" s="52"/>
      <c r="C52" s="52"/>
      <c r="D52" s="52"/>
      <c r="E52" s="52"/>
      <c r="F52" s="52"/>
      <c r="G52" s="52"/>
      <c r="H52" s="52"/>
      <c r="I52" s="52"/>
      <c r="J52" s="48"/>
    </row>
    <row r="53" spans="2:10" x14ac:dyDescent="0.25">
      <c r="B53" s="52"/>
      <c r="C53" s="52"/>
      <c r="D53" s="52"/>
      <c r="E53" s="52"/>
      <c r="F53" s="52"/>
      <c r="G53" s="52"/>
      <c r="H53" s="52"/>
      <c r="I53" s="52"/>
      <c r="J53" s="48"/>
    </row>
    <row r="54" spans="2:10" x14ac:dyDescent="0.25">
      <c r="B54" s="52"/>
      <c r="C54" s="52"/>
      <c r="D54" s="52"/>
      <c r="E54" s="52"/>
      <c r="F54" s="52"/>
      <c r="G54" s="52"/>
      <c r="H54" s="52"/>
      <c r="I54" s="52"/>
      <c r="J54" s="48"/>
    </row>
    <row r="55" spans="2:10" x14ac:dyDescent="0.25">
      <c r="B55" s="52"/>
      <c r="C55" s="52"/>
      <c r="D55" s="52"/>
      <c r="E55" s="52"/>
      <c r="F55" s="52"/>
      <c r="G55" s="52"/>
      <c r="H55" s="52"/>
      <c r="I55" s="52"/>
      <c r="J55" s="48"/>
    </row>
    <row r="56" spans="2:10" x14ac:dyDescent="0.25">
      <c r="B56" s="52"/>
      <c r="C56" s="52"/>
      <c r="D56" s="52"/>
      <c r="E56" s="52"/>
      <c r="F56" s="52"/>
      <c r="G56" s="52"/>
      <c r="H56" s="52"/>
      <c r="I56" s="52"/>
      <c r="J56" s="48"/>
    </row>
    <row r="57" spans="2:10" x14ac:dyDescent="0.25">
      <c r="B57" s="52"/>
      <c r="C57" s="52"/>
      <c r="D57" s="52"/>
      <c r="E57" s="52"/>
      <c r="F57" s="52"/>
      <c r="G57" s="52"/>
      <c r="H57" s="52"/>
      <c r="I57" s="52"/>
      <c r="J57" s="48"/>
    </row>
    <row r="58" spans="2:10" x14ac:dyDescent="0.25">
      <c r="B58" s="52"/>
      <c r="C58" s="52"/>
      <c r="D58" s="52"/>
      <c r="E58" s="52"/>
      <c r="F58" s="52"/>
      <c r="G58" s="52"/>
      <c r="H58" s="52"/>
      <c r="I58" s="52"/>
      <c r="J58" s="48"/>
    </row>
    <row r="59" spans="2:10" x14ac:dyDescent="0.25">
      <c r="B59" s="52"/>
      <c r="C59" s="52"/>
      <c r="D59" s="52"/>
      <c r="E59" s="52"/>
      <c r="F59" s="52"/>
      <c r="G59" s="52"/>
      <c r="H59" s="52"/>
      <c r="I59" s="52"/>
      <c r="J59" s="48"/>
    </row>
    <row r="60" spans="2:10" x14ac:dyDescent="0.25">
      <c r="B60" s="52"/>
      <c r="C60" s="52"/>
      <c r="D60" s="52"/>
      <c r="E60" s="52"/>
      <c r="F60" s="52"/>
      <c r="G60" s="52"/>
      <c r="H60" s="52"/>
      <c r="I60" s="52"/>
      <c r="J60" s="48"/>
    </row>
    <row r="61" spans="2:10" x14ac:dyDescent="0.25">
      <c r="B61" s="52"/>
      <c r="C61" s="52"/>
      <c r="D61" s="52"/>
      <c r="E61" s="52"/>
      <c r="F61" s="52"/>
      <c r="G61" s="52"/>
      <c r="H61" s="52"/>
      <c r="I61" s="52"/>
      <c r="J61" s="48"/>
    </row>
    <row r="62" spans="2:10" x14ac:dyDescent="0.25">
      <c r="B62" s="52"/>
      <c r="C62" s="52"/>
      <c r="D62" s="52"/>
      <c r="E62" s="52"/>
      <c r="F62" s="52"/>
      <c r="G62" s="52"/>
      <c r="H62" s="52"/>
      <c r="I62" s="52"/>
      <c r="J62" s="48"/>
    </row>
    <row r="63" spans="2:10" x14ac:dyDescent="0.25">
      <c r="B63" s="52"/>
      <c r="C63" s="52"/>
      <c r="D63" s="52"/>
      <c r="E63" s="52"/>
      <c r="F63" s="52"/>
      <c r="G63" s="52"/>
      <c r="H63" s="52"/>
      <c r="I63" s="52"/>
      <c r="J63" s="48"/>
    </row>
    <row r="64" spans="2:10" x14ac:dyDescent="0.25">
      <c r="B64" s="35"/>
      <c r="C64" s="35"/>
      <c r="D64" s="35"/>
      <c r="E64" s="35"/>
      <c r="F64" s="35"/>
      <c r="G64" s="35"/>
      <c r="H64" s="35"/>
      <c r="I64" s="35"/>
    </row>
    <row r="65" spans="2:9" x14ac:dyDescent="0.25">
      <c r="B65" s="35"/>
      <c r="C65" s="35"/>
      <c r="D65" s="35"/>
      <c r="E65" s="35"/>
      <c r="F65" s="35"/>
      <c r="G65" s="35"/>
      <c r="H65" s="35"/>
      <c r="I65" s="35"/>
    </row>
    <row r="66" spans="2:9" x14ac:dyDescent="0.25">
      <c r="B66" s="35"/>
      <c r="C66" s="35"/>
      <c r="D66" s="35"/>
      <c r="E66" s="35"/>
      <c r="F66" s="35"/>
      <c r="G66" s="35"/>
      <c r="H66" s="35"/>
      <c r="I66" s="35"/>
    </row>
    <row r="67" spans="2:9" x14ac:dyDescent="0.25">
      <c r="B67" s="35"/>
      <c r="C67" s="35"/>
      <c r="D67" s="35"/>
      <c r="E67" s="35"/>
      <c r="F67" s="35"/>
      <c r="G67" s="35"/>
      <c r="H67" s="35"/>
      <c r="I67" s="35"/>
    </row>
    <row r="68" spans="2:9" x14ac:dyDescent="0.25">
      <c r="B68" s="35"/>
      <c r="C68" s="35"/>
      <c r="D68" s="35"/>
      <c r="E68" s="35"/>
      <c r="F68" s="35"/>
      <c r="G68" s="35"/>
      <c r="H68" s="35"/>
      <c r="I68" s="35"/>
    </row>
    <row r="69" spans="2:9" x14ac:dyDescent="0.25">
      <c r="B69" s="35"/>
      <c r="C69" s="35"/>
      <c r="D69" s="35"/>
      <c r="E69" s="35"/>
      <c r="F69" s="35"/>
      <c r="G69" s="35"/>
      <c r="H69" s="35"/>
      <c r="I69" s="35"/>
    </row>
    <row r="70" spans="2:9" x14ac:dyDescent="0.25">
      <c r="B70" s="35"/>
      <c r="C70" s="35"/>
      <c r="D70" s="35"/>
      <c r="E70" s="35"/>
      <c r="F70" s="35"/>
      <c r="G70" s="35"/>
      <c r="H70" s="35"/>
      <c r="I70" s="35"/>
    </row>
    <row r="71" spans="2:9" x14ac:dyDescent="0.25">
      <c r="B71" s="35"/>
      <c r="C71" s="35"/>
      <c r="D71" s="35"/>
      <c r="E71" s="35"/>
      <c r="F71" s="35"/>
      <c r="G71" s="35"/>
      <c r="H71" s="35"/>
      <c r="I71" s="35"/>
    </row>
    <row r="72" spans="2:9" x14ac:dyDescent="0.25">
      <c r="B72" s="35"/>
      <c r="C72" s="35"/>
      <c r="D72" s="35"/>
      <c r="E72" s="35"/>
      <c r="F72" s="35"/>
      <c r="G72" s="35"/>
      <c r="H72" s="35"/>
      <c r="I72" s="35"/>
    </row>
    <row r="73" spans="2:9" x14ac:dyDescent="0.25">
      <c r="B73" s="35"/>
      <c r="C73" s="35"/>
      <c r="D73" s="35"/>
      <c r="E73" s="35"/>
      <c r="F73" s="35"/>
      <c r="G73" s="35"/>
      <c r="H73" s="35"/>
      <c r="I73" s="35"/>
    </row>
    <row r="74" spans="2:9" x14ac:dyDescent="0.25">
      <c r="B74" s="35"/>
      <c r="C74" s="35"/>
      <c r="D74" s="35"/>
      <c r="E74" s="35"/>
      <c r="F74" s="35"/>
      <c r="G74" s="35"/>
      <c r="H74" s="35"/>
      <c r="I74" s="35"/>
    </row>
    <row r="75" spans="2:9" x14ac:dyDescent="0.25">
      <c r="B75" s="35"/>
      <c r="C75" s="35"/>
      <c r="D75" s="35"/>
      <c r="E75" s="35"/>
      <c r="F75" s="35"/>
      <c r="G75" s="35"/>
      <c r="H75" s="35"/>
      <c r="I75" s="35"/>
    </row>
    <row r="76" spans="2:9" x14ac:dyDescent="0.25">
      <c r="B76" s="35"/>
      <c r="C76" s="35"/>
      <c r="D76" s="35"/>
      <c r="E76" s="35"/>
      <c r="F76" s="35"/>
      <c r="G76" s="35"/>
      <c r="H76" s="35"/>
      <c r="I76" s="35"/>
    </row>
    <row r="77" spans="2:9" x14ac:dyDescent="0.25">
      <c r="B77" s="35"/>
      <c r="C77" s="35"/>
      <c r="D77" s="35"/>
      <c r="E77" s="35"/>
      <c r="F77" s="35"/>
      <c r="G77" s="35"/>
      <c r="H77" s="35"/>
      <c r="I77" s="35"/>
    </row>
    <row r="78" spans="2:9" x14ac:dyDescent="0.25">
      <c r="B78" s="35"/>
      <c r="C78" s="35"/>
      <c r="D78" s="35"/>
      <c r="E78" s="35"/>
      <c r="F78" s="35"/>
      <c r="G78" s="35"/>
      <c r="H78" s="35"/>
      <c r="I78" s="35"/>
    </row>
    <row r="79" spans="2:9" x14ac:dyDescent="0.25">
      <c r="B79" s="35"/>
      <c r="C79" s="35"/>
      <c r="D79" s="35"/>
      <c r="E79" s="35"/>
      <c r="F79" s="35"/>
      <c r="G79" s="35"/>
      <c r="H79" s="35"/>
      <c r="I79" s="35"/>
    </row>
    <row r="80" spans="2:9" x14ac:dyDescent="0.25">
      <c r="B80" s="35"/>
      <c r="C80" s="35"/>
      <c r="D80" s="35"/>
      <c r="E80" s="35"/>
      <c r="F80" s="35"/>
      <c r="G80" s="35"/>
      <c r="H80" s="35"/>
      <c r="I80" s="35"/>
    </row>
    <row r="81" spans="2:9" x14ac:dyDescent="0.25">
      <c r="B81" s="35"/>
      <c r="C81" s="35"/>
      <c r="D81" s="35"/>
      <c r="E81" s="35"/>
      <c r="F81" s="35"/>
      <c r="G81" s="35"/>
      <c r="H81" s="35"/>
      <c r="I81" s="35"/>
    </row>
    <row r="82" spans="2:9" x14ac:dyDescent="0.25">
      <c r="B82" s="35"/>
      <c r="C82" s="35"/>
      <c r="D82" s="35"/>
      <c r="E82" s="35"/>
      <c r="F82" s="35"/>
      <c r="G82" s="35"/>
      <c r="H82" s="35"/>
      <c r="I82" s="35"/>
    </row>
    <row r="83" spans="2:9" x14ac:dyDescent="0.25">
      <c r="B83" s="35"/>
      <c r="C83" s="35"/>
      <c r="D83" s="35"/>
      <c r="E83" s="35"/>
      <c r="F83" s="35"/>
      <c r="G83" s="35"/>
      <c r="H83" s="35"/>
      <c r="I83" s="35"/>
    </row>
    <row r="84" spans="2:9" x14ac:dyDescent="0.25">
      <c r="B84" s="35"/>
      <c r="C84" s="35"/>
      <c r="D84" s="35"/>
      <c r="E84" s="35"/>
      <c r="F84" s="35"/>
      <c r="G84" s="35"/>
      <c r="H84" s="35"/>
      <c r="I84" s="35"/>
    </row>
    <row r="85" spans="2:9" x14ac:dyDescent="0.25">
      <c r="B85" s="35"/>
      <c r="C85" s="35"/>
      <c r="D85" s="35"/>
      <c r="E85" s="35"/>
      <c r="F85" s="35"/>
      <c r="G85" s="35"/>
      <c r="H85" s="35"/>
      <c r="I85" s="35"/>
    </row>
    <row r="86" spans="2:9" x14ac:dyDescent="0.25">
      <c r="B86" s="35"/>
      <c r="C86" s="35"/>
      <c r="D86" s="35"/>
      <c r="E86" s="35"/>
      <c r="F86" s="35"/>
      <c r="G86" s="35"/>
      <c r="H86" s="35"/>
      <c r="I86" s="35"/>
    </row>
    <row r="87" spans="2:9" x14ac:dyDescent="0.25">
      <c r="B87" s="35"/>
      <c r="C87" s="35"/>
      <c r="D87" s="35"/>
      <c r="E87" s="35"/>
      <c r="F87" s="35"/>
      <c r="G87" s="35"/>
      <c r="H87" s="35"/>
      <c r="I87" s="35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D86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5" width="11.85546875" style="22" customWidth="1"/>
    <col min="6" max="11" width="9.140625" style="22" customWidth="1"/>
    <col min="12" max="12" width="10.7109375" style="22" customWidth="1"/>
    <col min="13" max="16384" width="9.140625" style="22"/>
  </cols>
  <sheetData>
    <row r="1" spans="1:30" x14ac:dyDescent="0.25">
      <c r="A1" s="7">
        <v>16</v>
      </c>
      <c r="B1" s="33" t="s">
        <v>12</v>
      </c>
      <c r="C1" s="33"/>
      <c r="D1" s="33"/>
      <c r="E1" s="33"/>
      <c r="F1" s="21"/>
      <c r="G1" s="21"/>
      <c r="H1" s="30"/>
      <c r="I1" s="30"/>
      <c r="J1" s="654" t="s">
        <v>24</v>
      </c>
      <c r="K1" s="656"/>
      <c r="M1" s="1" t="s">
        <v>183</v>
      </c>
      <c r="N1" s="630" t="s">
        <v>409</v>
      </c>
    </row>
    <row r="2" spans="1:30" x14ac:dyDescent="0.25">
      <c r="A2" s="23"/>
      <c r="B2" s="20"/>
      <c r="C2" s="20"/>
      <c r="D2" s="20"/>
      <c r="E2" s="20"/>
      <c r="F2" s="20"/>
      <c r="G2" s="20"/>
      <c r="H2" s="30"/>
      <c r="I2" s="30"/>
      <c r="J2" s="30"/>
      <c r="K2" s="424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</row>
    <row r="3" spans="1:30" ht="18" x14ac:dyDescent="0.35">
      <c r="A3" s="8" t="s">
        <v>13</v>
      </c>
      <c r="B3" s="202" t="s">
        <v>937</v>
      </c>
      <c r="C3" s="202"/>
      <c r="D3" s="202"/>
      <c r="E3" s="202"/>
      <c r="F3" s="413"/>
      <c r="G3" s="413"/>
      <c r="H3" s="413"/>
      <c r="I3" s="413"/>
      <c r="J3" s="413"/>
      <c r="K3" s="425"/>
      <c r="L3" s="48"/>
      <c r="M3" s="355" t="s">
        <v>428</v>
      </c>
      <c r="N3" s="284">
        <f>O7</f>
        <v>2414</v>
      </c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AC3"/>
      <c r="AD3"/>
    </row>
    <row r="4" spans="1:30" ht="15" customHeight="1" thickBot="1" x14ac:dyDescent="0.3">
      <c r="A4" s="9">
        <f>INDEX('Point Grid'!B:B,MATCH($A$1,'Point Grid'!A:A,0))</f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426"/>
      <c r="L4" s="48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AC4"/>
      <c r="AD4"/>
    </row>
    <row r="5" spans="1:30" ht="15" customHeight="1" thickBot="1" x14ac:dyDescent="0.4">
      <c r="A5" s="5"/>
      <c r="B5" s="139"/>
      <c r="C5" s="139"/>
      <c r="D5" s="139"/>
      <c r="E5" s="139"/>
      <c r="F5" s="139"/>
      <c r="G5" s="139"/>
      <c r="H5" s="139"/>
      <c r="I5" s="139"/>
      <c r="J5" s="139"/>
      <c r="K5" s="426"/>
      <c r="L5" s="48"/>
      <c r="M5" s="257" t="s">
        <v>429</v>
      </c>
      <c r="N5" s="260" t="s">
        <v>205</v>
      </c>
      <c r="O5" s="290" t="s">
        <v>430</v>
      </c>
      <c r="P5" s="260"/>
      <c r="Q5" s="260"/>
      <c r="R5" s="260" t="s">
        <v>206</v>
      </c>
      <c r="S5" s="290" t="s">
        <v>431</v>
      </c>
      <c r="T5" s="260"/>
      <c r="U5" s="260"/>
      <c r="V5" s="403" t="s">
        <v>432</v>
      </c>
      <c r="W5" s="246"/>
      <c r="X5" s="246"/>
      <c r="AC5"/>
      <c r="AD5"/>
    </row>
    <row r="6" spans="1:30" ht="15" customHeight="1" x14ac:dyDescent="0.25">
      <c r="A6" s="38"/>
      <c r="B6" s="139"/>
      <c r="C6" s="139"/>
      <c r="D6" s="139"/>
      <c r="E6" s="139"/>
      <c r="F6" s="139"/>
      <c r="G6" s="139"/>
      <c r="H6" s="139"/>
      <c r="I6" s="139"/>
      <c r="J6" s="139"/>
      <c r="K6" s="426"/>
      <c r="L6" s="48"/>
      <c r="M6" s="246"/>
      <c r="N6" s="260" t="s">
        <v>205</v>
      </c>
      <c r="O6" s="246">
        <f>S15</f>
        <v>1098</v>
      </c>
      <c r="P6" s="246"/>
      <c r="Q6" s="246"/>
      <c r="R6" s="260" t="s">
        <v>206</v>
      </c>
      <c r="S6" s="246">
        <f>Q26</f>
        <v>1316</v>
      </c>
      <c r="T6" s="246"/>
      <c r="U6" s="246"/>
      <c r="V6" s="404" t="s">
        <v>433</v>
      </c>
      <c r="W6" s="246"/>
      <c r="X6" s="246"/>
      <c r="AC6"/>
      <c r="AD6"/>
    </row>
    <row r="7" spans="1:30" ht="15" customHeight="1" x14ac:dyDescent="0.25">
      <c r="A7" s="38"/>
      <c r="B7" s="412" t="s">
        <v>938</v>
      </c>
      <c r="C7" s="413"/>
      <c r="D7" s="413"/>
      <c r="E7" s="413"/>
      <c r="F7" s="413"/>
      <c r="G7" s="413"/>
      <c r="H7" s="413"/>
      <c r="I7" s="413"/>
      <c r="J7" s="139"/>
      <c r="K7" s="426"/>
      <c r="L7" s="48"/>
      <c r="M7" s="101"/>
      <c r="N7" s="260" t="s">
        <v>205</v>
      </c>
      <c r="O7" s="405">
        <f>O6+S6+0</f>
        <v>2414</v>
      </c>
      <c r="P7" s="639" t="s">
        <v>939</v>
      </c>
      <c r="Q7" s="101"/>
      <c r="R7" s="101"/>
      <c r="S7" s="101"/>
      <c r="T7" s="101"/>
      <c r="U7" s="101"/>
      <c r="V7" s="101"/>
      <c r="W7" s="101"/>
      <c r="X7" s="101"/>
      <c r="AC7"/>
      <c r="AD7"/>
    </row>
    <row r="8" spans="1:30" ht="15" customHeight="1" x14ac:dyDescent="0.25">
      <c r="A8" s="38"/>
      <c r="B8" s="139"/>
      <c r="C8" s="139"/>
      <c r="D8" s="139"/>
      <c r="E8" s="139"/>
      <c r="F8" s="139"/>
      <c r="G8" s="139"/>
      <c r="H8" s="139"/>
      <c r="I8" s="139"/>
      <c r="J8" s="139"/>
      <c r="K8" s="426"/>
      <c r="L8" s="48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AC8"/>
      <c r="AD8"/>
    </row>
    <row r="9" spans="1:30" ht="15" customHeight="1" x14ac:dyDescent="0.25">
      <c r="A9" s="38"/>
      <c r="B9" s="115" t="s">
        <v>434</v>
      </c>
      <c r="C9" s="116"/>
      <c r="D9" s="116"/>
      <c r="E9" s="116"/>
      <c r="F9" s="116"/>
      <c r="G9" s="117"/>
      <c r="H9" s="640" t="s">
        <v>435</v>
      </c>
      <c r="I9" s="640" t="s">
        <v>436</v>
      </c>
      <c r="J9" s="139"/>
      <c r="K9" s="426"/>
      <c r="L9" s="48"/>
      <c r="M9" s="256" t="s">
        <v>438</v>
      </c>
      <c r="N9" s="246"/>
      <c r="O9" s="246"/>
      <c r="P9" s="246"/>
      <c r="Q9" s="246"/>
      <c r="R9" s="246"/>
      <c r="S9" s="246"/>
      <c r="T9" s="246"/>
      <c r="U9" s="641" t="s">
        <v>435</v>
      </c>
      <c r="V9" s="246"/>
      <c r="W9" s="641" t="s">
        <v>436</v>
      </c>
      <c r="X9" s="642"/>
      <c r="AC9"/>
      <c r="AD9"/>
    </row>
    <row r="10" spans="1:30" ht="15" customHeight="1" x14ac:dyDescent="0.25">
      <c r="A10" s="38"/>
      <c r="B10" s="415"/>
      <c r="C10" s="120" t="s">
        <v>437</v>
      </c>
      <c r="D10" s="120"/>
      <c r="E10" s="120"/>
      <c r="F10" s="120"/>
      <c r="G10" s="416"/>
      <c r="H10" s="416">
        <v>15600</v>
      </c>
      <c r="I10" s="643">
        <v>0.01</v>
      </c>
      <c r="J10" s="139"/>
      <c r="K10" s="426"/>
      <c r="L10" s="48"/>
      <c r="M10" s="246"/>
      <c r="N10" s="246" t="s">
        <v>437</v>
      </c>
      <c r="O10" s="246"/>
      <c r="P10" s="246"/>
      <c r="Q10" s="246"/>
      <c r="R10" s="246"/>
      <c r="S10" s="246">
        <f>H10*I10</f>
        <v>156</v>
      </c>
      <c r="T10" s="260" t="s">
        <v>205</v>
      </c>
      <c r="U10" s="260">
        <f>H10</f>
        <v>15600</v>
      </c>
      <c r="V10" s="260" t="s">
        <v>224</v>
      </c>
      <c r="W10" s="644">
        <f>I10</f>
        <v>0.01</v>
      </c>
      <c r="X10" s="644"/>
      <c r="AC10"/>
      <c r="AD10"/>
    </row>
    <row r="11" spans="1:30" ht="15" customHeight="1" x14ac:dyDescent="0.25">
      <c r="A11" s="38"/>
      <c r="B11" s="415"/>
      <c r="C11" s="120" t="s">
        <v>439</v>
      </c>
      <c r="D11" s="120"/>
      <c r="E11" s="120"/>
      <c r="F11" s="120"/>
      <c r="G11" s="416"/>
      <c r="H11" s="416">
        <v>5100</v>
      </c>
      <c r="I11" s="643">
        <v>0.05</v>
      </c>
      <c r="J11" s="139"/>
      <c r="K11" s="426"/>
      <c r="L11" s="48"/>
      <c r="M11" s="246"/>
      <c r="N11" s="246" t="s">
        <v>439</v>
      </c>
      <c r="O11" s="246"/>
      <c r="P11" s="246"/>
      <c r="Q11" s="246"/>
      <c r="R11" s="246"/>
      <c r="S11" s="246">
        <f>H11*I11</f>
        <v>255</v>
      </c>
      <c r="T11" s="260" t="s">
        <v>205</v>
      </c>
      <c r="U11" s="260">
        <f>H11</f>
        <v>5100</v>
      </c>
      <c r="V11" s="260" t="s">
        <v>224</v>
      </c>
      <c r="W11" s="644">
        <f>I11</f>
        <v>0.05</v>
      </c>
      <c r="X11" s="644"/>
      <c r="AC11"/>
      <c r="AD11"/>
    </row>
    <row r="12" spans="1:30" ht="15" customHeight="1" x14ac:dyDescent="0.25">
      <c r="A12" s="38"/>
      <c r="B12" s="415"/>
      <c r="C12" s="120" t="s">
        <v>440</v>
      </c>
      <c r="D12" s="120"/>
      <c r="E12" s="120"/>
      <c r="F12" s="120"/>
      <c r="G12" s="416"/>
      <c r="H12" s="416">
        <v>0</v>
      </c>
      <c r="I12" s="643">
        <v>0.05</v>
      </c>
      <c r="J12" s="139"/>
      <c r="K12" s="426"/>
      <c r="L12" s="48"/>
      <c r="M12" s="246"/>
      <c r="N12" s="246" t="s">
        <v>440</v>
      </c>
      <c r="O12" s="246"/>
      <c r="P12" s="246"/>
      <c r="Q12" s="246"/>
      <c r="R12" s="246"/>
      <c r="S12" s="246">
        <f>H12*I12</f>
        <v>0</v>
      </c>
      <c r="T12" s="260" t="s">
        <v>205</v>
      </c>
      <c r="U12" s="260">
        <f>H12</f>
        <v>0</v>
      </c>
      <c r="V12" s="260" t="s">
        <v>224</v>
      </c>
      <c r="W12" s="644">
        <f>I12</f>
        <v>0.05</v>
      </c>
      <c r="X12" s="644"/>
      <c r="AC12"/>
      <c r="AD12"/>
    </row>
    <row r="13" spans="1:30" ht="15" customHeight="1" x14ac:dyDescent="0.25">
      <c r="A13" s="38"/>
      <c r="B13" s="415"/>
      <c r="C13" s="120" t="s">
        <v>441</v>
      </c>
      <c r="D13" s="120"/>
      <c r="E13" s="120"/>
      <c r="F13" s="120"/>
      <c r="G13" s="416"/>
      <c r="H13" s="416">
        <v>7500</v>
      </c>
      <c r="I13" s="643">
        <v>0.05</v>
      </c>
      <c r="J13" s="139"/>
      <c r="K13" s="426"/>
      <c r="L13" s="48"/>
      <c r="M13" s="246"/>
      <c r="N13" s="246" t="s">
        <v>441</v>
      </c>
      <c r="O13" s="246"/>
      <c r="P13" s="246"/>
      <c r="Q13" s="246"/>
      <c r="R13" s="246"/>
      <c r="S13" s="246">
        <f>H13*I13</f>
        <v>375</v>
      </c>
      <c r="T13" s="260" t="s">
        <v>205</v>
      </c>
      <c r="U13" s="260">
        <f>H13</f>
        <v>7500</v>
      </c>
      <c r="V13" s="260" t="s">
        <v>224</v>
      </c>
      <c r="W13" s="644">
        <f>I13</f>
        <v>0.05</v>
      </c>
      <c r="X13" s="644"/>
      <c r="AC13"/>
      <c r="AD13"/>
    </row>
    <row r="14" spans="1:30" ht="15" customHeight="1" x14ac:dyDescent="0.25">
      <c r="A14" s="23"/>
      <c r="B14" s="417"/>
      <c r="C14" s="418" t="s">
        <v>442</v>
      </c>
      <c r="D14" s="418"/>
      <c r="E14" s="418"/>
      <c r="F14" s="418"/>
      <c r="G14" s="419"/>
      <c r="H14" s="419">
        <v>6240</v>
      </c>
      <c r="I14" s="645">
        <v>0.05</v>
      </c>
      <c r="J14" s="139"/>
      <c r="K14" s="426"/>
      <c r="L14" s="246"/>
      <c r="M14" s="246"/>
      <c r="N14" s="246" t="s">
        <v>442</v>
      </c>
      <c r="O14" s="246"/>
      <c r="P14" s="246"/>
      <c r="Q14" s="246"/>
      <c r="R14" s="246"/>
      <c r="S14" s="246">
        <f>H14*I14</f>
        <v>312</v>
      </c>
      <c r="T14" s="260" t="s">
        <v>205</v>
      </c>
      <c r="U14" s="260">
        <f>H14</f>
        <v>6240</v>
      </c>
      <c r="V14" s="260" t="s">
        <v>224</v>
      </c>
      <c r="W14" s="644">
        <f>I14</f>
        <v>0.05</v>
      </c>
      <c r="X14" s="644"/>
      <c r="AC14"/>
      <c r="AD14"/>
    </row>
    <row r="15" spans="1:30" ht="15" customHeight="1" x14ac:dyDescent="0.25">
      <c r="A15" s="100"/>
      <c r="B15" s="420" t="s">
        <v>443</v>
      </c>
      <c r="C15" s="418"/>
      <c r="D15" s="418"/>
      <c r="E15" s="418"/>
      <c r="F15" s="418"/>
      <c r="G15" s="419"/>
      <c r="H15" s="646" t="s">
        <v>940</v>
      </c>
      <c r="I15" s="414"/>
      <c r="J15" s="139"/>
      <c r="K15" s="426"/>
      <c r="L15" s="101"/>
      <c r="M15" s="101"/>
      <c r="N15" s="101"/>
      <c r="O15" s="101"/>
      <c r="P15" s="101"/>
      <c r="Q15" s="101"/>
      <c r="R15" s="101"/>
      <c r="S15" s="408">
        <f>SUM(S10:S14)</f>
        <v>1098</v>
      </c>
      <c r="T15" s="288" t="s">
        <v>444</v>
      </c>
      <c r="U15" s="246"/>
      <c r="V15" s="246"/>
      <c r="W15" s="246"/>
      <c r="X15" s="246"/>
      <c r="AC15"/>
      <c r="AD15"/>
    </row>
    <row r="16" spans="1:30" ht="15" customHeight="1" x14ac:dyDescent="0.25">
      <c r="A16" s="100"/>
      <c r="B16" s="647" t="s">
        <v>941</v>
      </c>
      <c r="C16" s="120" t="s">
        <v>942</v>
      </c>
      <c r="D16" s="120"/>
      <c r="E16" s="120"/>
      <c r="F16" s="120"/>
      <c r="G16" s="416"/>
      <c r="H16" s="416">
        <v>2520</v>
      </c>
      <c r="I16" s="648" t="s">
        <v>445</v>
      </c>
      <c r="J16" s="139"/>
      <c r="K16" s="426"/>
      <c r="L16" s="101"/>
      <c r="M16" s="101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AC16"/>
      <c r="AD16"/>
    </row>
    <row r="17" spans="1:30" ht="15" customHeight="1" x14ac:dyDescent="0.25">
      <c r="A17" s="100"/>
      <c r="B17" s="649" t="s">
        <v>943</v>
      </c>
      <c r="C17" s="418" t="s">
        <v>944</v>
      </c>
      <c r="D17" s="418"/>
      <c r="E17" s="418"/>
      <c r="F17" s="418"/>
      <c r="G17" s="419"/>
      <c r="H17" s="419">
        <v>112</v>
      </c>
      <c r="I17" s="650" t="s">
        <v>445</v>
      </c>
      <c r="J17" s="139"/>
      <c r="K17" s="426"/>
      <c r="L17" s="101"/>
      <c r="M17" s="256" t="s">
        <v>446</v>
      </c>
      <c r="N17" s="246"/>
      <c r="O17" s="246"/>
      <c r="P17" s="246"/>
      <c r="Q17" s="246"/>
      <c r="R17" s="246"/>
      <c r="S17" s="246">
        <f>SUM(H16:H17)</f>
        <v>2632</v>
      </c>
      <c r="T17" s="246" t="s">
        <v>945</v>
      </c>
      <c r="U17" s="246"/>
      <c r="V17" s="246"/>
      <c r="W17" s="246"/>
      <c r="X17" s="246"/>
      <c r="AC17"/>
      <c r="AD17"/>
    </row>
    <row r="18" spans="1:30" ht="15" customHeight="1" x14ac:dyDescent="0.25">
      <c r="A18" s="100"/>
      <c r="B18" s="413"/>
      <c r="C18" s="413"/>
      <c r="D18" s="413"/>
      <c r="E18" s="413"/>
      <c r="F18" s="413"/>
      <c r="G18" s="413"/>
      <c r="H18" s="413"/>
      <c r="I18" s="413"/>
      <c r="J18" s="139"/>
      <c r="K18" s="426"/>
      <c r="L18" s="246"/>
      <c r="M18" s="246"/>
      <c r="N18" s="246"/>
      <c r="O18" s="246"/>
      <c r="P18" s="246"/>
      <c r="Q18" s="246"/>
      <c r="R18" s="246"/>
      <c r="S18" s="101"/>
      <c r="T18" s="240"/>
      <c r="U18" s="246"/>
      <c r="V18" s="246"/>
      <c r="W18" s="246"/>
      <c r="X18" s="246"/>
      <c r="AC18"/>
      <c r="AD18"/>
    </row>
    <row r="19" spans="1:30" ht="15" customHeight="1" x14ac:dyDescent="0.35">
      <c r="A19" s="100"/>
      <c r="B19" s="139" t="s">
        <v>946</v>
      </c>
      <c r="C19" s="139"/>
      <c r="D19" s="139"/>
      <c r="E19" s="139"/>
      <c r="F19" s="139"/>
      <c r="G19" s="139"/>
      <c r="H19" s="139"/>
      <c r="I19" s="139"/>
      <c r="J19" s="139"/>
      <c r="K19" s="426"/>
      <c r="L19" s="382"/>
      <c r="M19" s="246" t="s">
        <v>448</v>
      </c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AC19"/>
      <c r="AD19"/>
    </row>
    <row r="20" spans="1:30" ht="15" customHeight="1" x14ac:dyDescent="0.25">
      <c r="A20" s="100"/>
      <c r="B20" s="139" t="s">
        <v>947</v>
      </c>
      <c r="C20" s="139"/>
      <c r="D20" s="139"/>
      <c r="E20" s="139"/>
      <c r="F20" s="139"/>
      <c r="G20" s="139"/>
      <c r="H20" s="139"/>
      <c r="I20" s="139"/>
      <c r="J20" s="139"/>
      <c r="K20" s="42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AC20"/>
      <c r="AD20"/>
    </row>
    <row r="21" spans="1:30" ht="15" customHeight="1" x14ac:dyDescent="0.35">
      <c r="A21" s="100"/>
      <c r="B21" s="139"/>
      <c r="C21" s="139"/>
      <c r="D21" s="139"/>
      <c r="E21" s="139"/>
      <c r="F21" s="139"/>
      <c r="G21" s="139"/>
      <c r="H21" s="139"/>
      <c r="I21" s="139"/>
      <c r="J21" s="139"/>
      <c r="K21" s="426"/>
      <c r="L21" s="101"/>
      <c r="M21" s="246" t="s">
        <v>450</v>
      </c>
      <c r="N21" s="101"/>
      <c r="O21" s="101"/>
      <c r="P21" s="101"/>
      <c r="Q21" s="101"/>
      <c r="R21" s="101"/>
      <c r="S21" s="101"/>
      <c r="T21" s="101"/>
      <c r="U21" s="260" t="s">
        <v>205</v>
      </c>
      <c r="V21" s="243">
        <f>G26</f>
        <v>12300</v>
      </c>
      <c r="W21" s="101"/>
      <c r="X21" s="101"/>
      <c r="AC21"/>
      <c r="AD21"/>
    </row>
    <row r="22" spans="1:30" ht="15" customHeight="1" x14ac:dyDescent="0.25">
      <c r="A22" s="100"/>
      <c r="B22" s="421" t="s">
        <v>447</v>
      </c>
      <c r="C22" s="139"/>
      <c r="D22" s="139"/>
      <c r="E22" s="139"/>
      <c r="F22" s="139"/>
      <c r="G22" s="139"/>
      <c r="H22" s="413"/>
      <c r="I22" s="413"/>
      <c r="J22" s="139"/>
      <c r="K22" s="426"/>
      <c r="L22" s="246"/>
      <c r="M22" s="246" t="s">
        <v>452</v>
      </c>
      <c r="N22" s="246"/>
      <c r="O22" s="246"/>
      <c r="P22" s="246"/>
      <c r="Q22" s="246"/>
      <c r="R22" s="246"/>
      <c r="S22" s="246"/>
      <c r="T22" s="246"/>
      <c r="U22" s="260" t="s">
        <v>205</v>
      </c>
      <c r="V22" s="295">
        <f>S15+0.5*S17</f>
        <v>2414</v>
      </c>
      <c r="W22" s="410"/>
      <c r="X22" s="410"/>
      <c r="AC22"/>
      <c r="AD22"/>
    </row>
    <row r="23" spans="1:30" ht="15" customHeight="1" x14ac:dyDescent="0.25">
      <c r="A23" s="100"/>
      <c r="B23" s="139"/>
      <c r="C23" s="139"/>
      <c r="D23" s="139"/>
      <c r="E23" s="139"/>
      <c r="F23" s="139"/>
      <c r="G23" s="139"/>
      <c r="H23" s="413"/>
      <c r="I23" s="651"/>
      <c r="J23" s="139"/>
      <c r="K23" s="426"/>
      <c r="L23" s="48"/>
      <c r="M23" s="101"/>
      <c r="N23" s="101"/>
      <c r="O23" s="101"/>
      <c r="P23" s="101"/>
      <c r="Q23" s="101"/>
      <c r="R23" s="101"/>
      <c r="S23" s="246"/>
      <c r="T23" s="246"/>
      <c r="U23" s="246"/>
      <c r="V23" s="246"/>
      <c r="W23" s="246"/>
      <c r="X23" s="246"/>
      <c r="AC23"/>
      <c r="AD23"/>
    </row>
    <row r="24" spans="1:30" ht="15" customHeight="1" x14ac:dyDescent="0.35">
      <c r="A24" s="100"/>
      <c r="B24" s="422" t="s">
        <v>449</v>
      </c>
      <c r="C24" s="139"/>
      <c r="D24" s="139"/>
      <c r="E24" s="139"/>
      <c r="F24" s="139"/>
      <c r="G24" s="413"/>
      <c r="H24" s="413"/>
      <c r="I24" s="413"/>
      <c r="J24" s="139"/>
      <c r="K24" s="426"/>
      <c r="L24" s="48"/>
      <c r="M24" s="246" t="s">
        <v>453</v>
      </c>
      <c r="N24" s="411" t="str">
        <f>IF(V21&gt;V22,"is greater","less than or equal")</f>
        <v>is greater</v>
      </c>
      <c r="O24" s="411"/>
      <c r="P24" s="255" t="s">
        <v>185</v>
      </c>
      <c r="Q24" s="291" t="str">
        <f>IF(V21&gt;V22,"put 50% of ","put 100%")</f>
        <v xml:space="preserve">put 50% of </v>
      </c>
      <c r="R24" s="291"/>
      <c r="S24" s="244">
        <f>S17</f>
        <v>2632</v>
      </c>
      <c r="T24" s="246" t="s">
        <v>454</v>
      </c>
      <c r="U24" s="246"/>
      <c r="V24" s="246"/>
      <c r="W24" s="246"/>
      <c r="X24" s="246"/>
      <c r="AC24"/>
      <c r="AD24"/>
    </row>
    <row r="25" spans="1:30" ht="15" customHeight="1" x14ac:dyDescent="0.25">
      <c r="A25" s="100"/>
      <c r="B25" s="139"/>
      <c r="C25" s="139"/>
      <c r="D25" s="139"/>
      <c r="E25" s="139"/>
      <c r="F25" s="139"/>
      <c r="G25" s="139"/>
      <c r="H25" s="139"/>
      <c r="I25" s="139"/>
      <c r="J25" s="132"/>
      <c r="K25" s="426"/>
      <c r="L25" s="48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AC25"/>
      <c r="AD25"/>
    </row>
    <row r="26" spans="1:30" ht="15" customHeight="1" x14ac:dyDescent="0.35">
      <c r="A26" s="100"/>
      <c r="B26" s="423" t="s">
        <v>451</v>
      </c>
      <c r="C26" s="116"/>
      <c r="D26" s="116"/>
      <c r="E26" s="163"/>
      <c r="F26" s="116"/>
      <c r="G26" s="117">
        <v>12300</v>
      </c>
      <c r="H26" s="413"/>
      <c r="I26" s="413"/>
      <c r="J26" s="132"/>
      <c r="K26" s="426"/>
      <c r="L26" s="48"/>
      <c r="M26" s="246" t="s">
        <v>455</v>
      </c>
      <c r="N26" s="246"/>
      <c r="O26" s="246"/>
      <c r="P26" s="260" t="s">
        <v>205</v>
      </c>
      <c r="Q26" s="277">
        <f>IF(V21&gt;V22,0.5*S17,S17)</f>
        <v>1316</v>
      </c>
      <c r="R26" s="288" t="s">
        <v>456</v>
      </c>
      <c r="S26" s="101"/>
      <c r="T26" s="246"/>
      <c r="U26" s="246"/>
      <c r="V26" s="246"/>
      <c r="W26" s="246"/>
      <c r="X26" s="246"/>
      <c r="AC26"/>
      <c r="AD26"/>
    </row>
    <row r="27" spans="1:30" ht="15" customHeight="1" x14ac:dyDescent="0.25">
      <c r="A27" s="100"/>
      <c r="B27" s="413"/>
      <c r="C27" s="413"/>
      <c r="D27" s="413"/>
      <c r="E27" s="413"/>
      <c r="F27" s="413"/>
      <c r="G27" s="413"/>
      <c r="H27" s="413"/>
      <c r="I27" s="120"/>
      <c r="J27" s="120"/>
      <c r="K27" s="425"/>
      <c r="L27" s="48"/>
      <c r="AC27"/>
      <c r="AD27"/>
    </row>
    <row r="28" spans="1:30" ht="15" customHeight="1" thickBot="1" x14ac:dyDescent="0.3">
      <c r="A28" s="25"/>
      <c r="B28" s="49"/>
      <c r="C28" s="49"/>
      <c r="D28" s="49"/>
      <c r="E28" s="49"/>
      <c r="F28" s="49"/>
      <c r="G28" s="49"/>
      <c r="H28" s="49"/>
      <c r="I28" s="49"/>
      <c r="J28" s="49"/>
      <c r="K28" s="50"/>
      <c r="L28" s="48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AC28"/>
      <c r="AD28"/>
    </row>
    <row r="29" spans="1:30" x14ac:dyDescent="0.25">
      <c r="H29" s="48"/>
      <c r="I29" s="48"/>
      <c r="J29" s="48"/>
      <c r="K29" s="48"/>
      <c r="L29" s="48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AC29"/>
      <c r="AD29"/>
    </row>
    <row r="30" spans="1:30" x14ac:dyDescent="0.25">
      <c r="H30" s="48"/>
      <c r="I30" s="48"/>
      <c r="J30" s="48"/>
      <c r="K30" s="48"/>
      <c r="L30" s="48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AC30"/>
      <c r="AD30"/>
    </row>
    <row r="31" spans="1:30" x14ac:dyDescent="0.25">
      <c r="H31" s="48"/>
      <c r="I31" s="48"/>
      <c r="J31" s="48"/>
      <c r="K31" s="48"/>
      <c r="L31" s="48"/>
      <c r="AC31"/>
      <c r="AD31"/>
    </row>
    <row r="32" spans="1:30" x14ac:dyDescent="0.25">
      <c r="H32" s="101"/>
      <c r="I32" s="101"/>
      <c r="J32" s="101"/>
      <c r="K32" s="101"/>
      <c r="L32" s="48"/>
      <c r="AC32"/>
      <c r="AD32"/>
    </row>
    <row r="33" spans="1:30" x14ac:dyDescent="0.25">
      <c r="H33" s="101"/>
      <c r="I33" s="101"/>
      <c r="J33" s="101"/>
      <c r="K33" s="101"/>
      <c r="L33" s="48"/>
      <c r="AC33"/>
      <c r="AD33"/>
    </row>
    <row r="34" spans="1:30" x14ac:dyDescent="0.25">
      <c r="H34" s="101"/>
      <c r="I34" s="101"/>
      <c r="J34" s="101"/>
      <c r="K34" s="101"/>
      <c r="L34" s="48"/>
      <c r="AC34"/>
      <c r="AD34"/>
    </row>
    <row r="35" spans="1:30" x14ac:dyDescent="0.25">
      <c r="A35" s="243"/>
      <c r="B35" s="243"/>
      <c r="C35" s="243"/>
      <c r="D35" s="243"/>
      <c r="E35" s="243"/>
      <c r="F35"/>
      <c r="G35"/>
      <c r="H35"/>
      <c r="I35"/>
      <c r="J35"/>
      <c r="K35" s="243"/>
      <c r="L35" s="48"/>
      <c r="AC35"/>
      <c r="AD35"/>
    </row>
    <row r="36" spans="1:30" x14ac:dyDescent="0.25">
      <c r="A36" s="256"/>
      <c r="B36" s="101"/>
      <c r="C36" s="101"/>
      <c r="D36" s="101"/>
      <c r="E36" s="101"/>
      <c r="L36" s="48"/>
      <c r="AC36"/>
      <c r="AD36"/>
    </row>
    <row r="37" spans="1:30" x14ac:dyDescent="0.25">
      <c r="A37" s="238"/>
      <c r="B37" s="101"/>
      <c r="C37" s="101"/>
      <c r="D37" s="101"/>
      <c r="E37" s="101"/>
      <c r="L37" s="48"/>
      <c r="AC37"/>
      <c r="AD37"/>
    </row>
    <row r="38" spans="1:30" x14ac:dyDescent="0.25">
      <c r="A38" s="101"/>
      <c r="B38" s="101"/>
      <c r="C38" s="101"/>
      <c r="D38" s="101"/>
      <c r="E38" s="101"/>
      <c r="L38" s="48"/>
      <c r="AC38"/>
      <c r="AD38"/>
    </row>
    <row r="39" spans="1:30" x14ac:dyDescent="0.25">
      <c r="L39" s="48"/>
      <c r="AC39"/>
      <c r="AD39"/>
    </row>
    <row r="40" spans="1:30" x14ac:dyDescent="0.25">
      <c r="L40" s="48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/>
      <c r="AA40"/>
      <c r="AB40"/>
      <c r="AC40"/>
      <c r="AD40"/>
    </row>
    <row r="41" spans="1:30" x14ac:dyDescent="0.25">
      <c r="L41" s="48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/>
      <c r="AA41"/>
      <c r="AB41"/>
      <c r="AC41"/>
      <c r="AD41"/>
    </row>
    <row r="42" spans="1:30" x14ac:dyDescent="0.25">
      <c r="L42" s="48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/>
      <c r="AA42"/>
      <c r="AB42"/>
      <c r="AC42"/>
      <c r="AD42"/>
    </row>
    <row r="43" spans="1:30" x14ac:dyDescent="0.25">
      <c r="L43" s="101"/>
      <c r="M43" s="101"/>
      <c r="N43" s="101"/>
      <c r="O43" s="101"/>
      <c r="P43" s="336"/>
      <c r="Q43" s="336"/>
      <c r="R43" s="336"/>
      <c r="S43" s="336"/>
      <c r="T43" s="336"/>
      <c r="U43" s="336"/>
      <c r="V43" s="101"/>
      <c r="W43" s="101"/>
      <c r="X43" s="101"/>
      <c r="Y43" s="101"/>
      <c r="Z43" s="101"/>
      <c r="AA43" s="101"/>
      <c r="AB43" s="101"/>
      <c r="AC43" s="101"/>
      <c r="AD43"/>
    </row>
    <row r="44" spans="1:30" x14ac:dyDescent="0.25">
      <c r="L44" s="101"/>
      <c r="M44" s="101"/>
      <c r="N44" s="101"/>
      <c r="O44" s="101"/>
      <c r="P44" s="336"/>
      <c r="Q44" s="336"/>
      <c r="R44" s="336"/>
      <c r="S44" s="336"/>
      <c r="T44" s="336"/>
      <c r="U44" s="336"/>
      <c r="AC44" s="246"/>
      <c r="AD44"/>
    </row>
    <row r="45" spans="1:30" x14ac:dyDescent="0.25">
      <c r="L45" s="101"/>
      <c r="M45" s="101"/>
      <c r="N45" s="101"/>
      <c r="O45" s="101"/>
      <c r="P45" s="336"/>
      <c r="Q45" s="336"/>
      <c r="R45" s="336"/>
      <c r="S45" s="336"/>
      <c r="T45" s="336"/>
      <c r="U45" s="336"/>
      <c r="AC45" s="246"/>
      <c r="AD45"/>
    </row>
    <row r="46" spans="1:30" x14ac:dyDescent="0.25">
      <c r="L46" s="243"/>
      <c r="M46" s="243"/>
      <c r="N46" s="243"/>
      <c r="O46" s="243"/>
      <c r="P46" s="336"/>
      <c r="Q46" s="336"/>
      <c r="R46" s="336"/>
      <c r="S46" s="336"/>
      <c r="T46" s="336"/>
      <c r="U46" s="336"/>
      <c r="AC46" s="246"/>
      <c r="AD46"/>
    </row>
    <row r="47" spans="1:30" x14ac:dyDescent="0.25">
      <c r="M47" s="246"/>
      <c r="N47" s="246"/>
      <c r="O47" s="246"/>
      <c r="P47" s="336"/>
      <c r="Q47" s="336"/>
      <c r="R47" s="336"/>
      <c r="S47" s="336"/>
      <c r="T47" s="336"/>
      <c r="U47" s="336"/>
      <c r="AC47" s="246"/>
      <c r="AD47"/>
    </row>
    <row r="48" spans="1:30" x14ac:dyDescent="0.25">
      <c r="M48" s="101"/>
      <c r="N48" s="101"/>
      <c r="O48" s="246"/>
      <c r="P48" s="336"/>
      <c r="Q48" s="336"/>
      <c r="R48" s="336"/>
      <c r="S48" s="336"/>
      <c r="T48" s="336"/>
      <c r="U48" s="336"/>
      <c r="AC48" s="246"/>
      <c r="AD48"/>
    </row>
    <row r="49" spans="1:30" x14ac:dyDescent="0.25">
      <c r="M49" s="406"/>
      <c r="N49" s="406"/>
      <c r="O49" s="246"/>
      <c r="P49" s="336"/>
      <c r="Q49" s="336"/>
      <c r="R49" s="336"/>
      <c r="S49" s="336"/>
      <c r="T49" s="336"/>
      <c r="U49" s="336"/>
      <c r="AC49" s="246"/>
      <c r="AD49"/>
    </row>
    <row r="50" spans="1:30" x14ac:dyDescent="0.25">
      <c r="A50" s="256"/>
      <c r="B50" s="246"/>
      <c r="C50" s="246"/>
      <c r="D50" s="246"/>
      <c r="E50" s="246"/>
      <c r="M50" s="407"/>
      <c r="N50" s="407"/>
      <c r="O50" s="246"/>
      <c r="P50" s="336"/>
      <c r="Q50" s="336"/>
      <c r="R50" s="336"/>
      <c r="S50" s="336"/>
      <c r="T50" s="336"/>
      <c r="U50" s="336"/>
      <c r="AC50" s="246"/>
      <c r="AD50"/>
    </row>
    <row r="51" spans="1:30" x14ac:dyDescent="0.25">
      <c r="A51" s="246"/>
      <c r="B51" s="246"/>
      <c r="C51" s="246"/>
      <c r="D51" s="246"/>
      <c r="E51" s="246"/>
      <c r="M51" s="407"/>
      <c r="N51" s="407"/>
      <c r="O51" s="246"/>
      <c r="P51" s="336"/>
      <c r="Q51" s="336"/>
      <c r="R51" s="336"/>
      <c r="S51" s="336"/>
      <c r="T51" s="336"/>
      <c r="U51" s="336"/>
      <c r="AC51" s="246"/>
      <c r="AD51"/>
    </row>
    <row r="52" spans="1:30" x14ac:dyDescent="0.25">
      <c r="A52" s="246"/>
      <c r="B52" s="246"/>
      <c r="C52" s="246"/>
      <c r="D52" s="246"/>
      <c r="E52" s="246"/>
      <c r="M52" s="407"/>
      <c r="N52" s="407"/>
      <c r="O52" s="246"/>
      <c r="P52" s="336"/>
      <c r="Q52" s="336"/>
      <c r="R52" s="336"/>
      <c r="S52" s="336"/>
      <c r="T52" s="336"/>
      <c r="U52" s="336"/>
      <c r="AC52" s="246"/>
      <c r="AD52"/>
    </row>
    <row r="53" spans="1:30" x14ac:dyDescent="0.25">
      <c r="A53" s="246"/>
      <c r="B53" s="246"/>
      <c r="C53" s="246"/>
      <c r="D53" s="246"/>
      <c r="E53" s="246"/>
      <c r="M53" s="407"/>
      <c r="N53" s="407"/>
      <c r="O53" s="246"/>
      <c r="P53" s="336"/>
      <c r="Q53" s="336"/>
      <c r="R53" s="336"/>
      <c r="S53" s="336"/>
      <c r="T53" s="336"/>
      <c r="U53" s="336"/>
      <c r="AC53" s="246"/>
      <c r="AD53"/>
    </row>
    <row r="54" spans="1:30" x14ac:dyDescent="0.25">
      <c r="A54" s="246"/>
      <c r="B54" s="246"/>
      <c r="C54" s="246"/>
      <c r="D54" s="246"/>
      <c r="E54" s="246"/>
      <c r="M54" s="407"/>
      <c r="N54" s="407"/>
      <c r="O54" s="246"/>
      <c r="P54" s="336"/>
      <c r="Q54" s="336"/>
      <c r="R54" s="336"/>
      <c r="S54" s="336"/>
      <c r="T54" s="336"/>
      <c r="U54" s="336"/>
      <c r="AC54" s="246"/>
    </row>
    <row r="55" spans="1:30" x14ac:dyDescent="0.25">
      <c r="A55" s="246"/>
      <c r="B55" s="246"/>
      <c r="C55" s="246"/>
      <c r="D55" s="246"/>
      <c r="E55" s="246"/>
      <c r="M55" s="407"/>
      <c r="N55" s="407"/>
      <c r="O55" s="246"/>
      <c r="P55" s="336"/>
      <c r="Q55" s="336"/>
      <c r="R55" s="336"/>
      <c r="S55" s="336"/>
      <c r="T55" s="336"/>
      <c r="U55" s="336"/>
      <c r="AC55" s="246"/>
    </row>
    <row r="56" spans="1:30" x14ac:dyDescent="0.25">
      <c r="A56" s="246"/>
      <c r="B56" s="246"/>
      <c r="C56" s="246"/>
      <c r="D56" s="246"/>
      <c r="E56" s="246"/>
      <c r="M56" s="406"/>
      <c r="N56" s="406"/>
      <c r="O56" s="246"/>
      <c r="P56" s="336"/>
      <c r="Q56" s="336"/>
      <c r="R56" s="336"/>
      <c r="S56" s="336"/>
      <c r="T56" s="336"/>
      <c r="U56" s="336"/>
      <c r="AC56" s="246"/>
    </row>
    <row r="57" spans="1:30" x14ac:dyDescent="0.25">
      <c r="A57" s="101"/>
      <c r="B57" s="101"/>
      <c r="C57" s="101"/>
      <c r="D57" s="101"/>
      <c r="E57" s="101"/>
      <c r="M57" s="407"/>
      <c r="N57" s="407"/>
      <c r="O57" s="246"/>
      <c r="P57" s="336"/>
      <c r="Q57" s="336"/>
      <c r="R57" s="336"/>
      <c r="S57" s="336"/>
      <c r="T57" s="336"/>
      <c r="U57" s="336"/>
      <c r="AC57" s="246"/>
    </row>
    <row r="58" spans="1:30" x14ac:dyDescent="0.25">
      <c r="A58" s="101"/>
      <c r="B58" s="101"/>
      <c r="C58" s="101"/>
      <c r="D58" s="101"/>
      <c r="E58" s="101"/>
      <c r="M58" s="409"/>
      <c r="N58" s="409"/>
      <c r="O58" s="246"/>
      <c r="P58" s="336"/>
      <c r="Q58" s="336"/>
      <c r="R58" s="336"/>
      <c r="S58" s="336"/>
      <c r="T58" s="336"/>
      <c r="U58" s="336"/>
      <c r="AC58" s="246"/>
    </row>
    <row r="59" spans="1:30" x14ac:dyDescent="0.25">
      <c r="A59" s="101"/>
      <c r="B59" s="101"/>
      <c r="C59" s="101"/>
      <c r="D59" s="101"/>
      <c r="E59" s="101"/>
      <c r="M59" s="246"/>
      <c r="N59" s="246"/>
      <c r="O59" s="246"/>
      <c r="P59" s="336"/>
      <c r="Q59" s="336"/>
      <c r="R59" s="336"/>
      <c r="S59" s="336"/>
      <c r="T59" s="336"/>
      <c r="U59" s="336"/>
      <c r="AC59" s="246"/>
    </row>
    <row r="60" spans="1:30" x14ac:dyDescent="0.25">
      <c r="A60" s="101"/>
      <c r="B60" s="101"/>
      <c r="C60" s="101"/>
      <c r="D60" s="101"/>
      <c r="E60" s="101"/>
      <c r="M60" s="246"/>
      <c r="N60" s="246"/>
      <c r="O60" s="246"/>
      <c r="P60" s="336"/>
      <c r="Q60" s="336"/>
      <c r="R60" s="336"/>
      <c r="S60" s="336"/>
      <c r="T60" s="336"/>
      <c r="U60" s="336"/>
      <c r="AC60" s="246"/>
    </row>
    <row r="61" spans="1:30" x14ac:dyDescent="0.25">
      <c r="A61" s="101"/>
      <c r="B61" s="101"/>
      <c r="C61" s="101"/>
      <c r="D61" s="101"/>
      <c r="E61" s="101"/>
      <c r="M61" s="382"/>
      <c r="N61" s="382"/>
      <c r="O61" s="246"/>
      <c r="P61" s="336"/>
      <c r="Q61" s="336"/>
      <c r="R61" s="336"/>
      <c r="S61" s="336"/>
      <c r="T61" s="336"/>
      <c r="U61" s="336"/>
      <c r="AC61" s="246"/>
    </row>
    <row r="62" spans="1:30" x14ac:dyDescent="0.25">
      <c r="A62" s="101"/>
      <c r="B62" s="101"/>
      <c r="C62" s="101"/>
      <c r="D62" s="101"/>
      <c r="E62" s="101"/>
      <c r="M62" s="246"/>
      <c r="N62" s="246"/>
      <c r="O62" s="246"/>
      <c r="P62" s="336"/>
      <c r="Q62" s="336"/>
      <c r="R62" s="336"/>
      <c r="S62" s="336"/>
      <c r="T62" s="336"/>
      <c r="U62" s="336"/>
      <c r="AC62" s="246"/>
    </row>
    <row r="63" spans="1:30" x14ac:dyDescent="0.25">
      <c r="A63" s="101"/>
      <c r="B63" s="101"/>
      <c r="C63" s="101"/>
      <c r="D63" s="101"/>
      <c r="E63" s="101"/>
      <c r="M63" s="101"/>
      <c r="N63" s="101"/>
      <c r="O63" s="246"/>
      <c r="P63" s="336"/>
      <c r="Q63" s="336"/>
      <c r="R63" s="336"/>
      <c r="S63" s="336"/>
      <c r="T63" s="336"/>
      <c r="U63" s="336"/>
      <c r="AC63" s="246"/>
    </row>
    <row r="64" spans="1:30" x14ac:dyDescent="0.25">
      <c r="A64" s="101"/>
      <c r="B64" s="101"/>
      <c r="C64" s="101"/>
      <c r="D64" s="101"/>
      <c r="E64" s="101"/>
      <c r="M64" s="246"/>
      <c r="N64" s="246"/>
      <c r="O64" s="246"/>
      <c r="P64" s="336"/>
      <c r="Q64" s="336"/>
      <c r="R64" s="336"/>
      <c r="S64" s="336"/>
      <c r="T64" s="336"/>
      <c r="U64" s="336"/>
      <c r="AC64" s="246"/>
    </row>
    <row r="65" spans="1:29" x14ac:dyDescent="0.25">
      <c r="A65" s="101"/>
      <c r="B65" s="101"/>
      <c r="C65" s="101"/>
      <c r="D65" s="101"/>
      <c r="E65" s="101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336"/>
      <c r="Q65" s="336"/>
      <c r="R65" s="336"/>
      <c r="S65" s="336"/>
      <c r="T65" s="336"/>
      <c r="U65" s="336"/>
      <c r="AC65" s="246"/>
    </row>
    <row r="66" spans="1:29" x14ac:dyDescent="0.25">
      <c r="A66" s="101"/>
      <c r="B66" s="101"/>
      <c r="C66" s="101"/>
      <c r="D66" s="101"/>
      <c r="E66" s="101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336"/>
      <c r="Q66" s="336"/>
      <c r="R66" s="336"/>
      <c r="S66" s="336"/>
      <c r="T66" s="336"/>
      <c r="U66" s="336"/>
      <c r="AC66" s="246"/>
    </row>
    <row r="67" spans="1:29" x14ac:dyDescent="0.25">
      <c r="A67" s="101"/>
      <c r="B67" s="101"/>
      <c r="C67" s="101"/>
      <c r="D67" s="101"/>
      <c r="E67" s="101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336"/>
      <c r="Q67" s="336"/>
      <c r="R67" s="336"/>
      <c r="S67" s="336"/>
      <c r="T67" s="336"/>
      <c r="U67" s="336"/>
      <c r="AC67" s="246"/>
    </row>
    <row r="68" spans="1:29" x14ac:dyDescent="0.25">
      <c r="A68" s="101"/>
      <c r="B68" s="101"/>
      <c r="C68" s="101"/>
      <c r="D68" s="101"/>
      <c r="E68" s="101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336"/>
      <c r="Q68" s="336"/>
      <c r="R68" s="336"/>
      <c r="S68" s="336"/>
      <c r="T68" s="336"/>
      <c r="U68" s="336"/>
      <c r="AC68" s="246"/>
    </row>
    <row r="69" spans="1:29" x14ac:dyDescent="0.25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P69" s="336"/>
      <c r="Q69" s="336"/>
      <c r="R69" s="336"/>
      <c r="S69" s="336"/>
      <c r="T69" s="336"/>
      <c r="U69" s="336"/>
    </row>
    <row r="70" spans="1:29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P70" s="336"/>
      <c r="Q70" s="336"/>
      <c r="R70" s="336"/>
      <c r="S70" s="336"/>
      <c r="T70" s="336"/>
      <c r="U70" s="336"/>
    </row>
    <row r="71" spans="1:29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P71" s="336"/>
      <c r="Q71" s="336"/>
      <c r="R71" s="336"/>
      <c r="S71" s="336"/>
      <c r="T71" s="336"/>
      <c r="U71" s="336"/>
    </row>
    <row r="72" spans="1:29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29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1:29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1:29" x14ac:dyDescent="0.25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29" x14ac:dyDescent="0.25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</row>
    <row r="77" spans="1:29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1:29" x14ac:dyDescent="0.25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1:29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1:29" x14ac:dyDescent="0.2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2:12" x14ac:dyDescent="0.2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2:12" x14ac:dyDescent="0.2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2:12" x14ac:dyDescent="0.2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</row>
    <row r="84" spans="2:12" x14ac:dyDescent="0.2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</row>
    <row r="85" spans="2:12" x14ac:dyDescent="0.2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</row>
    <row r="86" spans="2:12" x14ac:dyDescent="0.2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</row>
  </sheetData>
  <mergeCells count="1">
    <mergeCell ref="J1:K1"/>
  </mergeCells>
  <conditionalFormatting sqref="B1:E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:E1">
      <formula1>"Finished, Flag for Review, Incomplete"</formula1>
    </dataValidation>
  </dataValidations>
  <hyperlinks>
    <hyperlink ref="J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U108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8.7109375" style="22" customWidth="1"/>
    <col min="2" max="2" width="13.7109375" style="22" customWidth="1"/>
    <col min="3" max="4" width="10.7109375" style="22" customWidth="1"/>
    <col min="5" max="5" width="8.7109375" style="22" customWidth="1"/>
    <col min="6" max="9" width="11.7109375" style="22" customWidth="1"/>
    <col min="10" max="10" width="10.7109375" style="22" customWidth="1"/>
    <col min="11" max="13" width="9.140625" style="22"/>
    <col min="14" max="15" width="10.7109375" style="22" customWidth="1"/>
    <col min="16" max="16384" width="9.140625" style="22"/>
  </cols>
  <sheetData>
    <row r="1" spans="1:21" x14ac:dyDescent="0.25">
      <c r="A1" s="7">
        <v>17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6"/>
      <c r="K1" s="1" t="s">
        <v>183</v>
      </c>
      <c r="L1" s="362" t="s">
        <v>763</v>
      </c>
      <c r="M1"/>
      <c r="N1"/>
      <c r="O1"/>
      <c r="P1"/>
      <c r="Q1"/>
      <c r="R1"/>
      <c r="S1"/>
      <c r="T1"/>
    </row>
    <row r="2" spans="1:21" x14ac:dyDescent="0.25">
      <c r="A2" s="23"/>
      <c r="B2" s="20"/>
      <c r="C2" s="20"/>
      <c r="D2" s="20"/>
      <c r="E2" s="20"/>
      <c r="F2" s="20"/>
      <c r="G2" s="20"/>
      <c r="H2" s="20"/>
      <c r="I2" s="24"/>
      <c r="K2"/>
      <c r="L2"/>
      <c r="M2"/>
      <c r="N2"/>
      <c r="O2"/>
      <c r="P2"/>
      <c r="Q2"/>
      <c r="R2"/>
      <c r="S2"/>
      <c r="T2"/>
    </row>
    <row r="3" spans="1:21" x14ac:dyDescent="0.25">
      <c r="A3" s="8" t="s">
        <v>13</v>
      </c>
      <c r="B3" s="108"/>
      <c r="C3" s="108"/>
      <c r="D3" s="108"/>
      <c r="E3" s="108"/>
      <c r="F3" s="108"/>
      <c r="G3" s="108"/>
      <c r="H3" s="62"/>
      <c r="I3" s="19"/>
      <c r="K3" s="233" t="s">
        <v>2</v>
      </c>
      <c r="L3" t="s">
        <v>797</v>
      </c>
      <c r="M3"/>
      <c r="N3"/>
      <c r="O3"/>
      <c r="P3"/>
      <c r="Q3"/>
      <c r="R3"/>
      <c r="S3"/>
      <c r="T3"/>
    </row>
    <row r="4" spans="1:21" x14ac:dyDescent="0.25">
      <c r="A4" s="9">
        <f>INDEX('Point Grid'!B:B,MATCH($A$1,'Point Grid'!A:A,0))</f>
        <v>2.75</v>
      </c>
      <c r="B4" s="108"/>
      <c r="C4" s="108"/>
      <c r="D4" s="108"/>
      <c r="E4" s="108"/>
      <c r="F4" s="108"/>
      <c r="G4" s="108"/>
      <c r="H4" s="62"/>
      <c r="I4" s="19"/>
      <c r="K4"/>
      <c r="L4"/>
      <c r="M4"/>
      <c r="N4"/>
      <c r="O4"/>
      <c r="P4"/>
      <c r="Q4"/>
      <c r="R4"/>
      <c r="S4"/>
      <c r="T4"/>
    </row>
    <row r="5" spans="1:21" x14ac:dyDescent="0.25">
      <c r="A5" s="9"/>
      <c r="B5" s="30"/>
      <c r="C5" s="30"/>
      <c r="D5" s="30"/>
      <c r="E5" s="108"/>
      <c r="F5" s="108"/>
      <c r="G5" s="108"/>
      <c r="H5" s="62"/>
      <c r="I5" s="19"/>
      <c r="K5" s="233" t="s">
        <v>3</v>
      </c>
      <c r="L5" t="s">
        <v>800</v>
      </c>
      <c r="M5"/>
      <c r="N5"/>
      <c r="O5"/>
      <c r="P5"/>
      <c r="Q5"/>
      <c r="R5"/>
      <c r="S5"/>
      <c r="T5"/>
    </row>
    <row r="6" spans="1:21" x14ac:dyDescent="0.25">
      <c r="A6" s="28" t="s">
        <v>2</v>
      </c>
      <c r="B6" s="108" t="s">
        <v>793</v>
      </c>
      <c r="C6" s="30"/>
      <c r="D6" s="108"/>
      <c r="E6" s="108"/>
      <c r="F6" s="108"/>
      <c r="G6" s="108"/>
      <c r="H6" s="62"/>
      <c r="I6" s="19"/>
      <c r="K6"/>
      <c r="L6" t="s">
        <v>801</v>
      </c>
      <c r="M6"/>
      <c r="N6"/>
      <c r="O6"/>
      <c r="P6"/>
      <c r="Q6"/>
      <c r="R6"/>
      <c r="S6"/>
      <c r="T6"/>
    </row>
    <row r="7" spans="1:21" ht="15.75" thickBot="1" x14ac:dyDescent="0.3">
      <c r="A7" s="9">
        <f>INDEX('Point Grid'!$C$8:$I$32,MATCH($A$1,'Point Grid'!$A$8:$A$32,0),MATCH(A6,'Point Grid'!$C$7:$I$7,0))</f>
        <v>0.25</v>
      </c>
      <c r="B7" s="579" t="s">
        <v>794</v>
      </c>
      <c r="C7" s="30"/>
      <c r="D7" s="108"/>
      <c r="E7" s="108"/>
      <c r="F7" s="108"/>
      <c r="G7" s="108"/>
      <c r="H7" s="62"/>
      <c r="I7" s="19"/>
      <c r="K7"/>
      <c r="L7"/>
      <c r="M7"/>
      <c r="N7"/>
      <c r="O7"/>
      <c r="P7"/>
      <c r="Q7"/>
      <c r="R7"/>
      <c r="S7"/>
      <c r="T7"/>
    </row>
    <row r="8" spans="1:21" ht="15" customHeight="1" thickBot="1" x14ac:dyDescent="0.3">
      <c r="A8" s="5"/>
      <c r="B8" s="579" t="s">
        <v>795</v>
      </c>
      <c r="C8" s="30"/>
      <c r="D8" s="108"/>
      <c r="E8" s="108"/>
      <c r="F8" s="108"/>
      <c r="G8" s="108"/>
      <c r="H8" s="62"/>
      <c r="I8" s="19"/>
      <c r="K8" s="233"/>
      <c r="L8" t="s">
        <v>802</v>
      </c>
      <c r="M8"/>
      <c r="N8"/>
      <c r="O8"/>
      <c r="P8"/>
      <c r="Q8"/>
      <c r="R8"/>
      <c r="S8"/>
      <c r="T8"/>
    </row>
    <row r="9" spans="1:21" ht="15" customHeight="1" x14ac:dyDescent="0.25">
      <c r="A9" s="38"/>
      <c r="B9" s="579" t="s">
        <v>796</v>
      </c>
      <c r="C9" s="30"/>
      <c r="D9" s="108"/>
      <c r="E9" s="108"/>
      <c r="F9" s="108"/>
      <c r="G9" s="108"/>
      <c r="H9" s="62"/>
      <c r="I9" s="19"/>
      <c r="K9"/>
      <c r="L9" t="s">
        <v>803</v>
      </c>
      <c r="M9"/>
      <c r="N9"/>
      <c r="O9"/>
      <c r="P9"/>
      <c r="Q9"/>
      <c r="R9"/>
      <c r="S9"/>
      <c r="T9"/>
    </row>
    <row r="10" spans="1:21" ht="15" customHeight="1" x14ac:dyDescent="0.25">
      <c r="A10" s="9"/>
      <c r="B10" s="30"/>
      <c r="C10" s="30"/>
      <c r="D10" s="30"/>
      <c r="E10" s="108"/>
      <c r="F10" s="108"/>
      <c r="G10" s="108"/>
      <c r="H10" s="62"/>
      <c r="I10" s="19"/>
      <c r="K10"/>
      <c r="L10"/>
      <c r="M10"/>
      <c r="N10"/>
      <c r="O10"/>
      <c r="P10"/>
      <c r="Q10"/>
      <c r="R10"/>
      <c r="S10"/>
      <c r="T10"/>
    </row>
    <row r="11" spans="1:21" x14ac:dyDescent="0.25">
      <c r="A11" s="28" t="s">
        <v>3</v>
      </c>
      <c r="B11" s="108" t="s">
        <v>798</v>
      </c>
      <c r="C11" s="30"/>
      <c r="D11" s="108"/>
      <c r="E11" s="64"/>
      <c r="F11" s="62"/>
      <c r="G11" s="62"/>
      <c r="H11" s="62"/>
      <c r="I11" s="19"/>
      <c r="K11" s="233" t="s">
        <v>4</v>
      </c>
      <c r="L11" t="s">
        <v>805</v>
      </c>
      <c r="M11"/>
      <c r="N11"/>
      <c r="O11"/>
      <c r="P11"/>
      <c r="Q11"/>
      <c r="R11"/>
      <c r="S11"/>
      <c r="T11"/>
    </row>
    <row r="12" spans="1:21" ht="15.75" thickBot="1" x14ac:dyDescent="0.3">
      <c r="A12" s="9">
        <f>INDEX('Point Grid'!$C$8:$I$32,MATCH($A$1,'Point Grid'!$A$8:$A$32,0),MATCH(A11,'Point Grid'!$C$7:$I$7,0))</f>
        <v>1</v>
      </c>
      <c r="B12" s="30" t="s">
        <v>799</v>
      </c>
      <c r="C12" s="62"/>
      <c r="D12" s="62"/>
      <c r="E12" s="64"/>
      <c r="F12" s="62"/>
      <c r="G12" s="62"/>
      <c r="H12" s="62"/>
      <c r="I12" s="19"/>
      <c r="K12"/>
      <c r="L12" t="s">
        <v>806</v>
      </c>
      <c r="M12"/>
      <c r="N12"/>
      <c r="O12"/>
      <c r="P12"/>
      <c r="Q12"/>
      <c r="R12"/>
      <c r="S12"/>
      <c r="T12"/>
    </row>
    <row r="13" spans="1:21" ht="15.75" thickBot="1" x14ac:dyDescent="0.3">
      <c r="A13" s="5"/>
      <c r="B13" s="30"/>
      <c r="C13" s="62"/>
      <c r="D13" s="62"/>
      <c r="E13" s="64"/>
      <c r="F13" s="62"/>
      <c r="G13" s="62"/>
      <c r="H13" s="62"/>
      <c r="I13" s="19"/>
      <c r="K13"/>
      <c r="L13" t="s">
        <v>807</v>
      </c>
      <c r="M13"/>
      <c r="N13"/>
      <c r="O13"/>
      <c r="P13"/>
      <c r="Q13"/>
      <c r="R13"/>
      <c r="S13"/>
      <c r="T13"/>
    </row>
    <row r="14" spans="1:21" x14ac:dyDescent="0.25">
      <c r="A14" s="38"/>
      <c r="B14" s="30"/>
      <c r="C14" s="62"/>
      <c r="D14" s="62"/>
      <c r="E14" s="64"/>
      <c r="F14" s="62"/>
      <c r="G14" s="62"/>
      <c r="H14" s="62"/>
      <c r="I14" s="19"/>
      <c r="K14" s="233"/>
      <c r="L14"/>
      <c r="M14"/>
      <c r="N14"/>
      <c r="O14"/>
      <c r="P14"/>
      <c r="Q14"/>
      <c r="R14"/>
      <c r="S14"/>
      <c r="T14"/>
    </row>
    <row r="15" spans="1:21" x14ac:dyDescent="0.25">
      <c r="A15" s="28" t="s">
        <v>4</v>
      </c>
      <c r="B15" s="108" t="s">
        <v>804</v>
      </c>
      <c r="C15" s="62"/>
      <c r="D15" s="62"/>
      <c r="E15" s="64"/>
      <c r="F15" s="62"/>
      <c r="G15" s="83"/>
      <c r="H15" s="78"/>
      <c r="I15" s="19"/>
    </row>
    <row r="16" spans="1:21" ht="15.75" thickBot="1" x14ac:dyDescent="0.3">
      <c r="A16" s="9">
        <f>INDEX('Point Grid'!$C$8:$I$32,MATCH($A$1,'Point Grid'!$A$8:$A$32,0),MATCH(A15,'Point Grid'!$C$7:$I$7,0))</f>
        <v>0.5</v>
      </c>
      <c r="B16" s="30"/>
      <c r="C16" s="62"/>
      <c r="D16" s="62"/>
      <c r="E16" s="64"/>
      <c r="F16" s="64"/>
      <c r="G16" s="83"/>
      <c r="H16" s="97"/>
      <c r="I16" s="19"/>
      <c r="K16" s="233" t="s">
        <v>5</v>
      </c>
      <c r="L16" s="493" t="s">
        <v>351</v>
      </c>
      <c r="M16" s="101" t="s">
        <v>821</v>
      </c>
      <c r="N16" s="101"/>
      <c r="O16" s="101"/>
      <c r="P16" s="101"/>
      <c r="Q16" s="101"/>
      <c r="R16" s="101"/>
      <c r="S16" s="101"/>
      <c r="T16" s="101"/>
      <c r="U16" s="101"/>
    </row>
    <row r="17" spans="1:21" ht="15.75" thickBot="1" x14ac:dyDescent="0.3">
      <c r="A17" s="5"/>
      <c r="B17" s="30"/>
      <c r="C17" s="62"/>
      <c r="D17" s="62"/>
      <c r="E17" s="64"/>
      <c r="F17" s="64"/>
      <c r="G17" s="83"/>
      <c r="H17" s="97"/>
      <c r="I17" s="19"/>
      <c r="K17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1:21" ht="14.25" customHeight="1" x14ac:dyDescent="0.25">
      <c r="A18" s="38"/>
      <c r="B18" s="62"/>
      <c r="C18" s="62"/>
      <c r="D18" s="62"/>
      <c r="E18" s="64"/>
      <c r="F18" s="64"/>
      <c r="G18" s="83"/>
      <c r="H18" s="97"/>
      <c r="I18" s="19"/>
      <c r="K18" s="233"/>
      <c r="L18" s="243"/>
      <c r="M18" s="256" t="s">
        <v>809</v>
      </c>
      <c r="N18" s="243"/>
      <c r="O18" s="243"/>
      <c r="P18" s="243"/>
      <c r="Q18" s="243"/>
      <c r="R18" s="243"/>
      <c r="S18" s="243"/>
      <c r="T18" s="243"/>
      <c r="U18" s="243"/>
    </row>
    <row r="19" spans="1:21" x14ac:dyDescent="0.25">
      <c r="A19" s="28" t="s">
        <v>5</v>
      </c>
      <c r="B19" s="202" t="s">
        <v>834</v>
      </c>
      <c r="C19" s="202"/>
      <c r="D19" s="202"/>
      <c r="E19" s="202"/>
      <c r="F19" s="638">
        <v>261000</v>
      </c>
      <c r="G19" s="202" t="s">
        <v>808</v>
      </c>
      <c r="H19" s="202"/>
      <c r="I19" s="19"/>
      <c r="J19" s="243"/>
      <c r="K19"/>
      <c r="L19" s="243"/>
      <c r="M19" s="495"/>
      <c r="N19" s="496"/>
      <c r="O19" s="497" t="s">
        <v>810</v>
      </c>
      <c r="P19" s="243"/>
      <c r="Q19" s="243"/>
      <c r="R19" s="243"/>
      <c r="S19" s="243"/>
      <c r="T19" s="243"/>
      <c r="U19" s="243"/>
    </row>
    <row r="20" spans="1:21" ht="15.75" thickBot="1" x14ac:dyDescent="0.3">
      <c r="A20" s="9">
        <f>INDEX('Point Grid'!$C$8:$I$32,MATCH($A$1,'Point Grid'!$A$8:$A$32,0),MATCH(A19,'Point Grid'!$C$7:$I$7,0))</f>
        <v>1</v>
      </c>
      <c r="B20" s="202"/>
      <c r="C20" s="202"/>
      <c r="D20" s="202"/>
      <c r="E20" s="202"/>
      <c r="F20" s="202"/>
      <c r="G20" s="202"/>
      <c r="H20" s="202"/>
      <c r="I20" s="19"/>
      <c r="J20" s="243"/>
      <c r="K20" s="243"/>
      <c r="L20" s="243"/>
      <c r="M20" s="506"/>
      <c r="N20" s="580" t="s">
        <v>811</v>
      </c>
      <c r="O20" s="581" t="s">
        <v>812</v>
      </c>
      <c r="P20" s="243"/>
      <c r="Q20" s="243"/>
      <c r="R20" s="243"/>
      <c r="S20" s="243"/>
      <c r="T20" s="243"/>
      <c r="U20" s="243"/>
    </row>
    <row r="21" spans="1:21" ht="15.75" thickBot="1" x14ac:dyDescent="0.3">
      <c r="A21" s="5"/>
      <c r="B21" s="412" t="s">
        <v>809</v>
      </c>
      <c r="C21" s="202"/>
      <c r="D21" s="202"/>
      <c r="E21" s="202"/>
      <c r="F21" s="202"/>
      <c r="G21" s="202"/>
      <c r="H21" s="202"/>
      <c r="I21" s="19"/>
      <c r="J21" s="243"/>
      <c r="K21" s="243"/>
      <c r="L21" s="243"/>
      <c r="M21" s="501" t="s">
        <v>105</v>
      </c>
      <c r="N21" s="360" t="s">
        <v>813</v>
      </c>
      <c r="O21" s="502" t="s">
        <v>814</v>
      </c>
      <c r="P21" s="243"/>
      <c r="Q21" s="243"/>
      <c r="R21" s="243"/>
      <c r="S21" s="243"/>
      <c r="T21" s="243"/>
      <c r="U21" s="243"/>
    </row>
    <row r="22" spans="1:21" x14ac:dyDescent="0.25">
      <c r="A22" s="30"/>
      <c r="B22" s="529"/>
      <c r="C22" s="584"/>
      <c r="D22" s="585" t="s">
        <v>810</v>
      </c>
      <c r="E22" s="202"/>
      <c r="F22" s="202"/>
      <c r="G22" s="202"/>
      <c r="H22" s="202"/>
      <c r="I22" s="19"/>
      <c r="J22" s="243"/>
      <c r="K22" s="243"/>
      <c r="L22" s="243"/>
      <c r="M22" s="582" t="s">
        <v>815</v>
      </c>
      <c r="N22" s="580">
        <f t="shared" ref="N22:O25" si="0">C25</f>
        <v>130000</v>
      </c>
      <c r="O22" s="581">
        <f t="shared" si="0"/>
        <v>9100</v>
      </c>
      <c r="P22" s="243"/>
      <c r="Q22" s="243"/>
      <c r="R22" s="243"/>
      <c r="S22" s="243"/>
      <c r="T22" s="243"/>
      <c r="U22" s="243"/>
    </row>
    <row r="23" spans="1:21" x14ac:dyDescent="0.25">
      <c r="A23" s="30"/>
      <c r="B23" s="144"/>
      <c r="C23" s="586" t="s">
        <v>811</v>
      </c>
      <c r="D23" s="587" t="s">
        <v>812</v>
      </c>
      <c r="E23" s="202"/>
      <c r="F23" s="202"/>
      <c r="G23" s="202"/>
      <c r="H23" s="202"/>
      <c r="I23" s="19"/>
      <c r="J23" s="243"/>
      <c r="K23" s="243"/>
      <c r="L23" s="243"/>
      <c r="M23" s="582" t="s">
        <v>816</v>
      </c>
      <c r="N23" s="580">
        <f t="shared" si="0"/>
        <v>456000</v>
      </c>
      <c r="O23" s="581">
        <f t="shared" si="0"/>
        <v>27360</v>
      </c>
      <c r="P23" s="243"/>
      <c r="Q23" s="243"/>
      <c r="R23" s="243"/>
      <c r="S23" s="243"/>
      <c r="T23" s="243"/>
      <c r="U23" s="243"/>
    </row>
    <row r="24" spans="1:21" x14ac:dyDescent="0.25">
      <c r="A24" s="30"/>
      <c r="B24" s="145" t="s">
        <v>105</v>
      </c>
      <c r="C24" s="588" t="s">
        <v>813</v>
      </c>
      <c r="D24" s="589" t="s">
        <v>814</v>
      </c>
      <c r="E24" s="202" t="s">
        <v>819</v>
      </c>
      <c r="F24" s="202"/>
      <c r="G24" s="202"/>
      <c r="H24" s="202"/>
      <c r="I24" s="19"/>
      <c r="J24" s="243"/>
      <c r="K24" s="243"/>
      <c r="L24" s="243"/>
      <c r="M24" s="582" t="s">
        <v>817</v>
      </c>
      <c r="N24" s="580">
        <f t="shared" si="0"/>
        <v>486000</v>
      </c>
      <c r="O24" s="581">
        <f t="shared" si="0"/>
        <v>24300</v>
      </c>
      <c r="P24" s="243"/>
      <c r="Q24" s="243"/>
      <c r="R24" s="243"/>
      <c r="S24" s="243"/>
      <c r="T24" s="243"/>
      <c r="U24" s="243"/>
    </row>
    <row r="25" spans="1:21" x14ac:dyDescent="0.25">
      <c r="A25" s="30"/>
      <c r="B25" s="590" t="s">
        <v>815</v>
      </c>
      <c r="C25" s="586">
        <v>130000</v>
      </c>
      <c r="D25" s="587">
        <v>9100</v>
      </c>
      <c r="E25" s="202" t="s">
        <v>820</v>
      </c>
      <c r="F25" s="202"/>
      <c r="G25" s="202"/>
      <c r="H25" s="202"/>
      <c r="I25" s="19"/>
      <c r="J25" s="243"/>
      <c r="K25" s="243"/>
      <c r="L25" s="243"/>
      <c r="M25" s="583" t="s">
        <v>818</v>
      </c>
      <c r="N25" s="360">
        <f t="shared" si="0"/>
        <v>349000</v>
      </c>
      <c r="O25" s="502">
        <f t="shared" si="0"/>
        <v>10470</v>
      </c>
      <c r="P25" s="243"/>
      <c r="Q25" s="243"/>
      <c r="R25" s="243"/>
      <c r="S25" s="243"/>
      <c r="T25" s="243"/>
      <c r="U25" s="243"/>
    </row>
    <row r="26" spans="1:21" x14ac:dyDescent="0.25">
      <c r="A26" s="30"/>
      <c r="B26" s="590" t="s">
        <v>816</v>
      </c>
      <c r="C26" s="586">
        <v>456000</v>
      </c>
      <c r="D26" s="587">
        <v>27360</v>
      </c>
      <c r="E26" s="202"/>
      <c r="F26" s="202"/>
      <c r="G26" s="202"/>
      <c r="H26" s="202"/>
      <c r="I26" s="19"/>
      <c r="J26" s="243"/>
      <c r="K26" s="243"/>
      <c r="L26" s="243"/>
      <c r="M26" s="592" t="s">
        <v>822</v>
      </c>
      <c r="N26" s="593">
        <f>SUM(N22:N25)</f>
        <v>1421000</v>
      </c>
      <c r="O26" s="594">
        <f>SUM(O22:O25)</f>
        <v>71230</v>
      </c>
      <c r="P26" s="243"/>
      <c r="Q26" s="243"/>
      <c r="R26" s="243"/>
      <c r="S26" s="243"/>
      <c r="T26" s="243"/>
      <c r="U26" s="243"/>
    </row>
    <row r="27" spans="1:21" x14ac:dyDescent="0.25">
      <c r="A27" s="30"/>
      <c r="B27" s="590" t="s">
        <v>817</v>
      </c>
      <c r="C27" s="586">
        <v>486000</v>
      </c>
      <c r="D27" s="587">
        <v>24300</v>
      </c>
      <c r="E27" s="202"/>
      <c r="F27" s="202"/>
      <c r="G27" s="202"/>
      <c r="H27" s="202"/>
      <c r="I27" s="19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</row>
    <row r="28" spans="1:21" x14ac:dyDescent="0.25">
      <c r="A28" s="30"/>
      <c r="B28" s="591" t="s">
        <v>818</v>
      </c>
      <c r="C28" s="588">
        <v>349000</v>
      </c>
      <c r="D28" s="589">
        <v>10470</v>
      </c>
      <c r="E28" s="202"/>
      <c r="F28" s="202"/>
      <c r="G28" s="202"/>
      <c r="H28" s="202"/>
      <c r="I28" s="19"/>
      <c r="J28" s="243"/>
      <c r="K28" s="243"/>
      <c r="L28" s="243"/>
      <c r="M28" s="243" t="s">
        <v>823</v>
      </c>
      <c r="N28" s="243"/>
      <c r="O28" s="286" t="s">
        <v>205</v>
      </c>
      <c r="P28" s="243" t="s">
        <v>824</v>
      </c>
      <c r="Q28" s="243"/>
      <c r="R28" s="243"/>
      <c r="S28" s="286" t="s">
        <v>232</v>
      </c>
      <c r="T28" s="243" t="s">
        <v>825</v>
      </c>
      <c r="U28" s="243"/>
    </row>
    <row r="29" spans="1:21" ht="15.75" x14ac:dyDescent="0.25">
      <c r="A29" s="30"/>
      <c r="B29" s="36"/>
      <c r="C29" s="51"/>
      <c r="D29" s="51"/>
      <c r="E29" s="51"/>
      <c r="F29" s="51"/>
      <c r="G29" s="18"/>
      <c r="H29" s="18"/>
      <c r="I29" s="19"/>
      <c r="K29" s="243"/>
      <c r="L29" s="243"/>
      <c r="M29" s="243"/>
      <c r="N29" s="243"/>
      <c r="O29" s="286" t="s">
        <v>205</v>
      </c>
      <c r="P29" s="243">
        <f>O26</f>
        <v>71230</v>
      </c>
      <c r="Q29" s="243"/>
      <c r="R29" s="243"/>
      <c r="S29" s="286" t="s">
        <v>232</v>
      </c>
      <c r="T29" s="243">
        <f>N26</f>
        <v>1421000</v>
      </c>
      <c r="U29" s="243"/>
    </row>
    <row r="30" spans="1:21" ht="15.75" x14ac:dyDescent="0.25">
      <c r="A30" s="30"/>
      <c r="B30" s="36" t="s">
        <v>936</v>
      </c>
      <c r="C30" s="51"/>
      <c r="D30" s="51"/>
      <c r="E30" s="51"/>
      <c r="F30" s="51"/>
      <c r="G30" s="18"/>
      <c r="H30" s="18"/>
      <c r="I30" s="19"/>
      <c r="L30" s="243"/>
      <c r="M30" s="243"/>
      <c r="N30" s="243"/>
      <c r="O30" s="286" t="s">
        <v>205</v>
      </c>
      <c r="P30" s="386">
        <f>P29/T29</f>
        <v>5.0126671358198455E-2</v>
      </c>
      <c r="Q30" s="243"/>
      <c r="R30" s="243"/>
      <c r="S30" s="243"/>
      <c r="T30" s="243"/>
      <c r="U30" s="243"/>
    </row>
    <row r="31" spans="1:21" ht="15.75" x14ac:dyDescent="0.25">
      <c r="A31" s="30"/>
      <c r="B31" s="36"/>
      <c r="C31" s="51"/>
      <c r="D31" s="51"/>
      <c r="E31" s="51"/>
      <c r="F31" s="51"/>
      <c r="G31" s="18"/>
      <c r="H31" s="18"/>
      <c r="I31" s="19"/>
      <c r="L31" s="243"/>
      <c r="M31" s="243"/>
      <c r="N31" s="243"/>
      <c r="O31" s="243"/>
      <c r="P31" s="243"/>
      <c r="Q31" s="243"/>
      <c r="R31" s="243"/>
      <c r="S31" s="243"/>
      <c r="T31" s="243"/>
      <c r="U31" s="243"/>
    </row>
    <row r="32" spans="1:21" ht="15.75" x14ac:dyDescent="0.25">
      <c r="A32" s="30"/>
      <c r="B32" s="36"/>
      <c r="C32" s="51"/>
      <c r="D32" s="51"/>
      <c r="E32" s="51"/>
      <c r="F32" s="51"/>
      <c r="G32" s="18"/>
      <c r="H32" s="18"/>
      <c r="I32" s="19"/>
      <c r="L32" s="243"/>
      <c r="M32" s="243"/>
      <c r="N32" s="243"/>
      <c r="O32" s="243"/>
      <c r="P32" s="243"/>
      <c r="Q32" s="243"/>
      <c r="R32" s="243"/>
      <c r="S32" s="243"/>
      <c r="T32" s="243"/>
      <c r="U32" s="243"/>
    </row>
    <row r="33" spans="1:21" ht="15.75" x14ac:dyDescent="0.25">
      <c r="A33" s="30"/>
      <c r="B33" s="36"/>
      <c r="C33" s="51"/>
      <c r="D33" s="51"/>
      <c r="E33" s="51"/>
      <c r="F33" s="51"/>
      <c r="G33" s="18"/>
      <c r="H33" s="18"/>
      <c r="I33" s="19"/>
      <c r="L33" s="299" t="s">
        <v>584</v>
      </c>
      <c r="M33" s="243" t="s">
        <v>826</v>
      </c>
      <c r="N33" s="243"/>
      <c r="O33" s="243"/>
      <c r="P33" s="243"/>
      <c r="Q33" s="243"/>
      <c r="R33" s="243"/>
      <c r="S33" s="243"/>
      <c r="T33" s="243"/>
      <c r="U33" s="243"/>
    </row>
    <row r="34" spans="1:21" ht="15.75" x14ac:dyDescent="0.25">
      <c r="A34" s="30"/>
      <c r="B34" s="36"/>
      <c r="C34" s="51"/>
      <c r="D34" s="51"/>
      <c r="E34" s="51"/>
      <c r="F34" s="51"/>
      <c r="G34" s="18"/>
      <c r="H34" s="18"/>
      <c r="I34" s="19"/>
      <c r="L34" s="243"/>
      <c r="M34" s="243"/>
      <c r="N34" s="243"/>
      <c r="O34" s="243"/>
      <c r="P34" s="243"/>
      <c r="Q34" s="243"/>
      <c r="R34" s="243"/>
      <c r="S34" s="243"/>
      <c r="T34" s="243"/>
      <c r="U34" s="243"/>
    </row>
    <row r="35" spans="1:21" ht="15.75" x14ac:dyDescent="0.25">
      <c r="A35" s="30"/>
      <c r="B35" s="36"/>
      <c r="C35" s="51"/>
      <c r="D35" s="51"/>
      <c r="E35" s="51"/>
      <c r="F35" s="51"/>
      <c r="G35" s="18"/>
      <c r="H35" s="18"/>
      <c r="I35" s="19"/>
      <c r="L35" s="243"/>
      <c r="M35" s="243" t="s">
        <v>827</v>
      </c>
      <c r="N35" s="244" t="s">
        <v>205</v>
      </c>
      <c r="O35" s="243" t="s">
        <v>828</v>
      </c>
      <c r="P35" s="243"/>
      <c r="Q35" s="243"/>
      <c r="R35" s="243"/>
      <c r="S35" s="244" t="s">
        <v>224</v>
      </c>
      <c r="T35" s="243" t="s">
        <v>829</v>
      </c>
      <c r="U35" s="243"/>
    </row>
    <row r="36" spans="1:21" ht="15.75" x14ac:dyDescent="0.25">
      <c r="A36" s="30"/>
      <c r="B36" s="36"/>
      <c r="C36" s="51"/>
      <c r="D36" s="51"/>
      <c r="E36" s="51"/>
      <c r="F36" s="51"/>
      <c r="G36" s="18"/>
      <c r="H36" s="18"/>
      <c r="I36" s="19"/>
      <c r="L36" s="243"/>
      <c r="M36" s="243"/>
      <c r="N36" s="244" t="s">
        <v>205</v>
      </c>
      <c r="O36" s="243">
        <f>F19</f>
        <v>261000</v>
      </c>
      <c r="P36" s="243"/>
      <c r="Q36" s="243"/>
      <c r="R36" s="243"/>
      <c r="S36" s="244" t="s">
        <v>224</v>
      </c>
      <c r="T36" s="386">
        <f>P30</f>
        <v>5.0126671358198455E-2</v>
      </c>
      <c r="U36" s="243"/>
    </row>
    <row r="37" spans="1:21" ht="15.75" x14ac:dyDescent="0.25">
      <c r="A37" s="30"/>
      <c r="B37" s="36"/>
      <c r="C37" s="51"/>
      <c r="D37" s="51"/>
      <c r="E37" s="51"/>
      <c r="F37" s="51"/>
      <c r="G37" s="18"/>
      <c r="H37" s="18"/>
      <c r="I37" s="19"/>
      <c r="L37" s="243"/>
      <c r="M37" s="243"/>
      <c r="N37" s="244" t="s">
        <v>205</v>
      </c>
      <c r="O37" s="405">
        <f>O36*T36</f>
        <v>13083.061224489797</v>
      </c>
      <c r="P37" s="595" t="s">
        <v>830</v>
      </c>
      <c r="Q37" s="288" t="s">
        <v>831</v>
      </c>
      <c r="R37" s="243"/>
      <c r="S37" s="243"/>
      <c r="T37" s="243"/>
      <c r="U37" s="243"/>
    </row>
    <row r="38" spans="1:21" ht="15.75" x14ac:dyDescent="0.25">
      <c r="A38" s="30"/>
      <c r="B38" s="36"/>
      <c r="C38" s="51"/>
      <c r="D38" s="51"/>
      <c r="E38" s="51"/>
      <c r="F38" s="51"/>
      <c r="G38" s="18"/>
      <c r="H38" s="18"/>
      <c r="I38" s="19"/>
      <c r="L38" s="243"/>
      <c r="M38" s="243"/>
      <c r="N38" s="243"/>
      <c r="O38" s="243"/>
      <c r="P38" s="243"/>
      <c r="Q38" s="243"/>
      <c r="R38" s="243"/>
      <c r="S38" s="243"/>
      <c r="T38" s="243"/>
      <c r="U38" s="243"/>
    </row>
    <row r="39" spans="1:21" ht="15.75" x14ac:dyDescent="0.25">
      <c r="A39" s="30"/>
      <c r="B39" s="36"/>
      <c r="C39" s="51"/>
      <c r="D39" s="51"/>
      <c r="E39" s="51"/>
      <c r="F39" s="51"/>
      <c r="G39" s="18"/>
      <c r="H39" s="18"/>
      <c r="I39" s="19"/>
      <c r="L39" s="243"/>
      <c r="M39" s="243"/>
      <c r="N39" s="243"/>
      <c r="O39" s="243"/>
      <c r="P39" s="243"/>
      <c r="Q39" s="243"/>
      <c r="R39" s="243"/>
      <c r="S39" s="243"/>
      <c r="T39" s="243"/>
      <c r="U39" s="243"/>
    </row>
    <row r="40" spans="1:21" ht="15.75" x14ac:dyDescent="0.25">
      <c r="A40" s="30"/>
      <c r="B40" s="36"/>
      <c r="C40" s="51"/>
      <c r="D40" s="51"/>
      <c r="E40" s="51"/>
      <c r="F40" s="51"/>
      <c r="G40" s="18"/>
      <c r="H40" s="18"/>
      <c r="I40" s="19"/>
      <c r="L40" s="596" t="s">
        <v>256</v>
      </c>
      <c r="M40" s="287" t="s">
        <v>832</v>
      </c>
      <c r="N40" s="243"/>
      <c r="O40" s="243"/>
      <c r="P40" s="243"/>
      <c r="Q40" s="243"/>
      <c r="R40" s="243"/>
      <c r="S40" s="243"/>
      <c r="T40" s="243"/>
      <c r="U40" s="243"/>
    </row>
    <row r="41" spans="1:21" ht="15.75" x14ac:dyDescent="0.25">
      <c r="A41" s="30"/>
      <c r="B41" s="36"/>
      <c r="C41" s="51"/>
      <c r="D41" s="51"/>
      <c r="E41" s="51"/>
      <c r="F41" s="51"/>
      <c r="G41" s="18"/>
      <c r="H41" s="18"/>
      <c r="I41" s="19"/>
      <c r="L41" s="243"/>
      <c r="M41" s="287" t="s">
        <v>833</v>
      </c>
      <c r="N41" s="243"/>
      <c r="O41" s="243"/>
      <c r="P41" s="243"/>
      <c r="Q41" s="243"/>
      <c r="R41" s="243"/>
      <c r="S41" s="243"/>
      <c r="T41" s="243"/>
      <c r="U41" s="243"/>
    </row>
    <row r="42" spans="1:21" ht="15.75" x14ac:dyDescent="0.25">
      <c r="A42" s="30"/>
      <c r="B42" s="36"/>
      <c r="C42" s="51"/>
      <c r="D42" s="51"/>
      <c r="E42" s="51"/>
      <c r="F42" s="51"/>
      <c r="G42" s="18"/>
      <c r="H42" s="18"/>
      <c r="I42" s="19"/>
    </row>
    <row r="43" spans="1:21" ht="15.75" x14ac:dyDescent="0.25">
      <c r="A43" s="30"/>
      <c r="B43" s="36"/>
      <c r="C43" s="51"/>
      <c r="D43" s="51"/>
      <c r="E43" s="51"/>
      <c r="F43" s="51"/>
      <c r="G43" s="18"/>
      <c r="H43" s="18"/>
      <c r="I43" s="19"/>
      <c r="R43"/>
      <c r="S43"/>
      <c r="T43"/>
    </row>
    <row r="44" spans="1:21" ht="15.75" x14ac:dyDescent="0.25">
      <c r="A44" s="30"/>
      <c r="B44" s="36"/>
      <c r="C44" s="51"/>
      <c r="D44" s="51"/>
      <c r="E44" s="51"/>
      <c r="F44" s="51"/>
      <c r="G44" s="18"/>
      <c r="H44" s="18"/>
      <c r="I44" s="19"/>
      <c r="R44"/>
      <c r="S44"/>
      <c r="T44"/>
    </row>
    <row r="45" spans="1:21" ht="15.75" x14ac:dyDescent="0.25">
      <c r="A45" s="30"/>
      <c r="B45" s="36"/>
      <c r="C45" s="51"/>
      <c r="D45" s="51"/>
      <c r="E45" s="51"/>
      <c r="F45" s="51"/>
      <c r="G45" s="18"/>
      <c r="H45" s="18"/>
      <c r="I45" s="19"/>
      <c r="R45"/>
      <c r="S45"/>
      <c r="T45"/>
    </row>
    <row r="46" spans="1:21" ht="15.75" x14ac:dyDescent="0.25">
      <c r="A46" s="30"/>
      <c r="B46" s="36"/>
      <c r="C46" s="51"/>
      <c r="D46" s="51"/>
      <c r="E46" s="51"/>
      <c r="F46" s="51"/>
      <c r="G46" s="18"/>
      <c r="H46" s="18"/>
      <c r="I46" s="19"/>
      <c r="R46"/>
      <c r="S46"/>
      <c r="T46"/>
    </row>
    <row r="47" spans="1:21" ht="15.75" x14ac:dyDescent="0.25">
      <c r="A47" s="30"/>
      <c r="B47" s="36"/>
      <c r="C47" s="51"/>
      <c r="D47" s="51"/>
      <c r="E47" s="51"/>
      <c r="F47" s="51"/>
      <c r="G47" s="18"/>
      <c r="H47" s="18"/>
      <c r="I47" s="19"/>
      <c r="R47"/>
      <c r="S47"/>
      <c r="T47"/>
    </row>
    <row r="48" spans="1:21" ht="15.75" x14ac:dyDescent="0.25">
      <c r="A48" s="30"/>
      <c r="B48" s="36"/>
      <c r="C48" s="51"/>
      <c r="D48" s="51"/>
      <c r="E48" s="51"/>
      <c r="F48" s="51"/>
      <c r="G48" s="18"/>
      <c r="H48" s="18"/>
      <c r="I48" s="19"/>
      <c r="R48"/>
      <c r="S48"/>
      <c r="T48"/>
    </row>
    <row r="49" spans="1:20" ht="15.75" x14ac:dyDescent="0.25">
      <c r="A49" s="30"/>
      <c r="B49" s="36"/>
      <c r="C49" s="51"/>
      <c r="D49" s="51"/>
      <c r="E49" s="51"/>
      <c r="F49" s="51"/>
      <c r="G49" s="18"/>
      <c r="H49" s="18"/>
      <c r="I49" s="19"/>
      <c r="R49"/>
      <c r="S49"/>
      <c r="T49"/>
    </row>
    <row r="50" spans="1:20" ht="15.75" x14ac:dyDescent="0.25">
      <c r="A50" s="30"/>
      <c r="B50" s="36"/>
      <c r="C50" s="51"/>
      <c r="D50" s="51"/>
      <c r="E50" s="51"/>
      <c r="F50" s="51"/>
      <c r="G50" s="18"/>
      <c r="H50" s="18"/>
      <c r="I50" s="19"/>
      <c r="R50"/>
      <c r="S50"/>
      <c r="T50"/>
    </row>
    <row r="51" spans="1:20" ht="15.75" x14ac:dyDescent="0.25">
      <c r="A51" s="30"/>
      <c r="B51" s="36"/>
      <c r="C51" s="51"/>
      <c r="D51" s="51"/>
      <c r="E51" s="51"/>
      <c r="F51" s="51"/>
      <c r="G51" s="18"/>
      <c r="H51" s="18"/>
      <c r="I51" s="19"/>
      <c r="R51"/>
      <c r="S51"/>
      <c r="T51"/>
    </row>
    <row r="52" spans="1:20" ht="15.75" x14ac:dyDescent="0.25">
      <c r="A52" s="30"/>
      <c r="B52" s="36"/>
      <c r="C52" s="51"/>
      <c r="D52" s="51"/>
      <c r="E52" s="51"/>
      <c r="F52" s="51"/>
      <c r="G52" s="18"/>
      <c r="H52" s="18"/>
      <c r="I52" s="19"/>
      <c r="R52"/>
      <c r="S52"/>
      <c r="T52"/>
    </row>
    <row r="53" spans="1:20" ht="15.75" x14ac:dyDescent="0.25">
      <c r="A53" s="30"/>
      <c r="B53" s="36"/>
      <c r="C53" s="51"/>
      <c r="D53" s="51"/>
      <c r="E53" s="51"/>
      <c r="F53" s="51"/>
      <c r="G53" s="18"/>
      <c r="H53" s="18"/>
      <c r="I53" s="19"/>
      <c r="R53"/>
      <c r="S53"/>
      <c r="T53"/>
    </row>
    <row r="54" spans="1:20" x14ac:dyDescent="0.25">
      <c r="A54" s="30"/>
      <c r="B54" s="108"/>
      <c r="C54" s="69"/>
      <c r="D54" s="69"/>
      <c r="E54" s="69"/>
      <c r="F54" s="69"/>
      <c r="G54" s="69"/>
      <c r="H54" s="69"/>
      <c r="I54" s="19"/>
    </row>
    <row r="55" spans="1:20" x14ac:dyDescent="0.25">
      <c r="A55" s="30"/>
      <c r="B55" s="51"/>
      <c r="C55" s="70"/>
      <c r="D55" s="71"/>
      <c r="E55" s="71"/>
      <c r="F55" s="71"/>
      <c r="G55" s="71"/>
      <c r="H55" s="71"/>
      <c r="I55" s="19"/>
    </row>
    <row r="56" spans="1:20" ht="15.75" x14ac:dyDescent="0.25">
      <c r="A56" s="30"/>
      <c r="B56" s="36"/>
      <c r="C56" s="70"/>
      <c r="D56" s="71"/>
      <c r="E56" s="71"/>
      <c r="F56" s="71"/>
      <c r="G56" s="71"/>
      <c r="H56" s="71"/>
      <c r="I56" s="19"/>
    </row>
    <row r="57" spans="1:20" ht="15.75" thickBot="1" x14ac:dyDescent="0.3">
      <c r="A57" s="25"/>
      <c r="B57" s="49"/>
      <c r="C57" s="49"/>
      <c r="D57" s="49"/>
      <c r="E57" s="49"/>
      <c r="F57" s="49"/>
      <c r="G57" s="49"/>
      <c r="H57" s="49"/>
      <c r="I57" s="50"/>
    </row>
    <row r="58" spans="1:20" x14ac:dyDescent="0.25">
      <c r="B58" s="48"/>
      <c r="C58" s="48"/>
      <c r="D58" s="48"/>
      <c r="E58" s="48"/>
      <c r="F58" s="48"/>
      <c r="G58" s="48"/>
      <c r="H58" s="48"/>
      <c r="I58" s="48"/>
    </row>
    <row r="59" spans="1:20" x14ac:dyDescent="0.25">
      <c r="B59" s="48"/>
      <c r="C59" s="48"/>
      <c r="D59" s="48"/>
      <c r="E59" s="48"/>
      <c r="F59" s="48"/>
      <c r="G59" s="48"/>
      <c r="H59" s="48"/>
      <c r="I59" s="48"/>
    </row>
    <row r="60" spans="1:20" x14ac:dyDescent="0.25">
      <c r="B60" s="48"/>
      <c r="C60" s="48"/>
      <c r="D60" s="48"/>
      <c r="E60" s="48"/>
      <c r="F60" s="48"/>
      <c r="G60" s="48"/>
      <c r="H60" s="48"/>
      <c r="I60" s="48"/>
    </row>
    <row r="61" spans="1:20" x14ac:dyDescent="0.25">
      <c r="B61" s="48"/>
      <c r="C61" s="48"/>
      <c r="D61" s="48"/>
      <c r="E61" s="48"/>
      <c r="F61" s="48"/>
      <c r="G61" s="48"/>
      <c r="H61" s="48"/>
      <c r="I61" s="48"/>
    </row>
    <row r="62" spans="1:20" x14ac:dyDescent="0.25">
      <c r="B62" s="48"/>
      <c r="C62" s="48"/>
      <c r="D62" s="48"/>
      <c r="E62" s="48"/>
      <c r="F62" s="48"/>
      <c r="G62" s="48"/>
      <c r="H62" s="48"/>
      <c r="I62" s="48"/>
    </row>
    <row r="63" spans="1:20" x14ac:dyDescent="0.25">
      <c r="B63" s="48"/>
      <c r="C63" s="48"/>
      <c r="D63" s="48"/>
      <c r="E63" s="48"/>
      <c r="F63" s="48"/>
      <c r="G63" s="48"/>
      <c r="H63" s="48"/>
      <c r="I63" s="48"/>
    </row>
    <row r="64" spans="1:20" x14ac:dyDescent="0.25">
      <c r="B64" s="48"/>
      <c r="C64" s="48"/>
      <c r="D64" s="48"/>
      <c r="E64" s="48"/>
      <c r="F64" s="48"/>
      <c r="G64" s="48"/>
      <c r="H64" s="48"/>
      <c r="I64" s="48"/>
    </row>
    <row r="65" spans="2:9" x14ac:dyDescent="0.25">
      <c r="B65" s="48"/>
      <c r="C65" s="48"/>
      <c r="D65" s="48"/>
      <c r="E65" s="48"/>
      <c r="F65" s="48"/>
      <c r="G65" s="48"/>
      <c r="H65" s="48"/>
      <c r="I65" s="48"/>
    </row>
    <row r="66" spans="2:9" x14ac:dyDescent="0.25">
      <c r="B66" s="48"/>
      <c r="C66" s="48"/>
      <c r="D66" s="48"/>
      <c r="E66" s="48"/>
      <c r="F66" s="48"/>
      <c r="G66" s="48"/>
      <c r="H66" s="48"/>
      <c r="I66" s="48"/>
    </row>
    <row r="67" spans="2:9" x14ac:dyDescent="0.25">
      <c r="B67" s="48"/>
      <c r="C67" s="48"/>
      <c r="D67" s="48"/>
      <c r="E67" s="48"/>
      <c r="F67" s="48"/>
      <c r="G67" s="48"/>
      <c r="H67" s="48"/>
      <c r="I67" s="48"/>
    </row>
    <row r="68" spans="2:9" x14ac:dyDescent="0.25">
      <c r="B68" s="48"/>
      <c r="C68" s="48"/>
      <c r="D68" s="48"/>
      <c r="E68" s="48"/>
      <c r="F68" s="48"/>
      <c r="G68" s="48"/>
      <c r="H68" s="48"/>
      <c r="I68" s="48"/>
    </row>
    <row r="69" spans="2:9" x14ac:dyDescent="0.25">
      <c r="B69" s="48"/>
      <c r="C69" s="48"/>
      <c r="D69" s="48"/>
      <c r="E69" s="48"/>
      <c r="F69" s="48"/>
      <c r="G69" s="48"/>
      <c r="H69" s="48"/>
      <c r="I69" s="48"/>
    </row>
    <row r="70" spans="2:9" x14ac:dyDescent="0.25">
      <c r="B70" s="48"/>
      <c r="C70" s="48"/>
      <c r="D70" s="48"/>
      <c r="E70" s="48"/>
      <c r="F70" s="48"/>
      <c r="G70" s="48"/>
      <c r="H70" s="48"/>
      <c r="I70" s="48"/>
    </row>
    <row r="71" spans="2:9" x14ac:dyDescent="0.25">
      <c r="B71" s="48"/>
      <c r="C71" s="48"/>
      <c r="D71" s="48"/>
      <c r="E71" s="48"/>
      <c r="F71" s="48"/>
      <c r="G71" s="48"/>
      <c r="H71" s="48"/>
      <c r="I71" s="48"/>
    </row>
    <row r="72" spans="2:9" x14ac:dyDescent="0.25">
      <c r="B72" s="48"/>
      <c r="C72" s="48"/>
      <c r="D72" s="48"/>
      <c r="E72" s="48"/>
      <c r="F72" s="48"/>
      <c r="G72" s="48"/>
      <c r="H72" s="48"/>
      <c r="I72" s="48"/>
    </row>
    <row r="73" spans="2:9" x14ac:dyDescent="0.25">
      <c r="B73" s="48"/>
      <c r="C73" s="48"/>
      <c r="D73" s="48"/>
      <c r="E73" s="48"/>
      <c r="F73" s="48"/>
      <c r="G73" s="48"/>
      <c r="H73" s="48"/>
      <c r="I73" s="48"/>
    </row>
    <row r="74" spans="2:9" x14ac:dyDescent="0.25">
      <c r="B74" s="48"/>
      <c r="C74" s="48"/>
      <c r="D74" s="48"/>
      <c r="E74" s="48"/>
      <c r="F74" s="48"/>
      <c r="G74" s="48"/>
      <c r="H74" s="48"/>
      <c r="I74" s="48"/>
    </row>
    <row r="75" spans="2:9" x14ac:dyDescent="0.25">
      <c r="B75" s="48"/>
      <c r="C75" s="48"/>
      <c r="D75" s="48"/>
      <c r="E75" s="48"/>
      <c r="F75" s="48"/>
      <c r="G75" s="48"/>
      <c r="H75" s="48"/>
      <c r="I75" s="48"/>
    </row>
    <row r="76" spans="2:9" x14ac:dyDescent="0.25">
      <c r="B76" s="48"/>
      <c r="C76" s="48"/>
      <c r="D76" s="48"/>
      <c r="E76" s="48"/>
      <c r="F76" s="48"/>
      <c r="G76" s="48"/>
      <c r="H76" s="48"/>
      <c r="I76" s="48"/>
    </row>
    <row r="77" spans="2:9" x14ac:dyDescent="0.25">
      <c r="B77" s="48"/>
      <c r="C77" s="48"/>
      <c r="D77" s="48"/>
      <c r="E77" s="48"/>
      <c r="F77" s="48"/>
      <c r="G77" s="48"/>
      <c r="H77" s="48"/>
      <c r="I77" s="48"/>
    </row>
    <row r="78" spans="2:9" x14ac:dyDescent="0.25">
      <c r="B78" s="48"/>
      <c r="C78" s="48"/>
      <c r="D78" s="48"/>
      <c r="E78" s="48"/>
      <c r="F78" s="48"/>
      <c r="G78" s="48"/>
      <c r="H78" s="48"/>
      <c r="I78" s="48"/>
    </row>
    <row r="79" spans="2:9" x14ac:dyDescent="0.25">
      <c r="B79" s="48"/>
      <c r="C79" s="48"/>
      <c r="D79" s="48"/>
      <c r="E79" s="48"/>
      <c r="F79" s="48"/>
      <c r="G79" s="48"/>
      <c r="H79" s="48"/>
      <c r="I79" s="48"/>
    </row>
    <row r="80" spans="2:9" x14ac:dyDescent="0.25">
      <c r="B80" s="48"/>
      <c r="C80" s="48"/>
      <c r="D80" s="48"/>
      <c r="E80" s="48"/>
      <c r="F80" s="48"/>
      <c r="G80" s="48"/>
      <c r="H80" s="48"/>
      <c r="I80" s="48"/>
    </row>
    <row r="81" spans="2:9" x14ac:dyDescent="0.25">
      <c r="B81" s="48"/>
      <c r="C81" s="48"/>
      <c r="D81" s="48"/>
      <c r="E81" s="48"/>
      <c r="F81" s="48"/>
      <c r="G81" s="48"/>
      <c r="H81" s="48"/>
      <c r="I81" s="48"/>
    </row>
    <row r="82" spans="2:9" x14ac:dyDescent="0.25">
      <c r="B82" s="48"/>
      <c r="C82" s="48"/>
      <c r="D82" s="48"/>
      <c r="E82" s="48"/>
      <c r="F82" s="48"/>
      <c r="G82" s="48"/>
      <c r="H82" s="48"/>
      <c r="I82" s="48"/>
    </row>
    <row r="83" spans="2:9" x14ac:dyDescent="0.25">
      <c r="B83" s="48"/>
      <c r="C83" s="48"/>
      <c r="D83" s="48"/>
      <c r="E83" s="48"/>
      <c r="F83" s="48"/>
      <c r="G83" s="48"/>
      <c r="H83" s="48"/>
      <c r="I83" s="48"/>
    </row>
    <row r="84" spans="2:9" x14ac:dyDescent="0.25">
      <c r="B84" s="48"/>
      <c r="C84" s="48"/>
      <c r="D84" s="48"/>
      <c r="E84" s="48"/>
      <c r="F84" s="48"/>
      <c r="G84" s="48"/>
      <c r="H84" s="48"/>
      <c r="I84" s="48"/>
    </row>
    <row r="85" spans="2:9" x14ac:dyDescent="0.25">
      <c r="B85" s="48"/>
      <c r="C85" s="48"/>
      <c r="D85" s="48"/>
      <c r="E85" s="48"/>
      <c r="F85" s="48"/>
      <c r="G85" s="48"/>
      <c r="H85" s="48"/>
      <c r="I85" s="48"/>
    </row>
    <row r="86" spans="2:9" x14ac:dyDescent="0.25">
      <c r="B86" s="48"/>
      <c r="C86" s="48"/>
      <c r="D86" s="48"/>
      <c r="E86" s="48"/>
      <c r="F86" s="48"/>
      <c r="G86" s="48"/>
      <c r="H86" s="48"/>
      <c r="I86" s="48"/>
    </row>
    <row r="87" spans="2:9" x14ac:dyDescent="0.25">
      <c r="B87" s="48"/>
      <c r="C87" s="48"/>
      <c r="D87" s="48"/>
      <c r="E87" s="48"/>
      <c r="F87" s="48"/>
      <c r="G87" s="48"/>
      <c r="H87" s="48"/>
      <c r="I87" s="48"/>
    </row>
    <row r="88" spans="2:9" x14ac:dyDescent="0.25">
      <c r="B88" s="48"/>
      <c r="C88" s="48"/>
      <c r="D88" s="48"/>
      <c r="E88" s="48"/>
      <c r="F88" s="48"/>
      <c r="G88" s="48"/>
      <c r="H88" s="48"/>
      <c r="I88" s="48"/>
    </row>
    <row r="89" spans="2:9" x14ac:dyDescent="0.25">
      <c r="B89" s="48"/>
      <c r="C89" s="48"/>
      <c r="D89" s="48"/>
      <c r="E89" s="48"/>
      <c r="F89" s="48"/>
      <c r="G89" s="48"/>
      <c r="H89" s="48"/>
      <c r="I89" s="48"/>
    </row>
    <row r="90" spans="2:9" x14ac:dyDescent="0.25">
      <c r="B90" s="48"/>
      <c r="C90" s="48"/>
      <c r="D90" s="48"/>
      <c r="E90" s="48"/>
      <c r="F90" s="48"/>
      <c r="G90" s="48"/>
      <c r="H90" s="48"/>
      <c r="I90" s="48"/>
    </row>
    <row r="91" spans="2:9" x14ac:dyDescent="0.25">
      <c r="B91" s="48"/>
      <c r="C91" s="48"/>
      <c r="D91" s="48"/>
      <c r="E91" s="48"/>
      <c r="F91" s="48"/>
      <c r="G91" s="48"/>
      <c r="H91" s="48"/>
      <c r="I91" s="48"/>
    </row>
    <row r="92" spans="2:9" x14ac:dyDescent="0.25">
      <c r="B92" s="48"/>
      <c r="C92" s="48"/>
      <c r="D92" s="48"/>
      <c r="E92" s="48"/>
      <c r="F92" s="48"/>
      <c r="G92" s="48"/>
      <c r="H92" s="48"/>
      <c r="I92" s="48"/>
    </row>
    <row r="93" spans="2:9" x14ac:dyDescent="0.25">
      <c r="B93" s="48"/>
      <c r="C93" s="48"/>
      <c r="D93" s="48"/>
      <c r="E93" s="48"/>
      <c r="F93" s="48"/>
      <c r="G93" s="48"/>
      <c r="H93" s="48"/>
      <c r="I93" s="48"/>
    </row>
    <row r="94" spans="2:9" x14ac:dyDescent="0.25">
      <c r="B94" s="48"/>
      <c r="C94" s="48"/>
      <c r="D94" s="48"/>
      <c r="E94" s="48"/>
      <c r="F94" s="48"/>
      <c r="G94" s="48"/>
      <c r="H94" s="48"/>
      <c r="I94" s="48"/>
    </row>
    <row r="95" spans="2:9" x14ac:dyDescent="0.25">
      <c r="B95" s="48"/>
      <c r="C95" s="48"/>
      <c r="D95" s="48"/>
      <c r="E95" s="48"/>
      <c r="F95" s="48"/>
      <c r="G95" s="48"/>
      <c r="H95" s="48"/>
      <c r="I95" s="48"/>
    </row>
    <row r="96" spans="2:9" x14ac:dyDescent="0.25">
      <c r="B96" s="48"/>
      <c r="C96" s="48"/>
      <c r="D96" s="48"/>
      <c r="E96" s="48"/>
      <c r="F96" s="48"/>
      <c r="G96" s="48"/>
      <c r="H96" s="48"/>
      <c r="I96" s="48"/>
    </row>
    <row r="97" spans="2:9" x14ac:dyDescent="0.25">
      <c r="B97" s="48"/>
      <c r="C97" s="48"/>
      <c r="D97" s="48"/>
      <c r="E97" s="48"/>
      <c r="F97" s="48"/>
      <c r="G97" s="48"/>
      <c r="H97" s="48"/>
      <c r="I97" s="48"/>
    </row>
    <row r="98" spans="2:9" x14ac:dyDescent="0.25">
      <c r="B98" s="48"/>
      <c r="C98" s="48"/>
      <c r="D98" s="48"/>
      <c r="E98" s="48"/>
      <c r="F98" s="48"/>
      <c r="G98" s="48"/>
      <c r="H98" s="48"/>
      <c r="I98" s="48"/>
    </row>
    <row r="99" spans="2:9" x14ac:dyDescent="0.25">
      <c r="B99" s="48"/>
      <c r="C99" s="48"/>
      <c r="D99" s="48"/>
      <c r="E99" s="48"/>
      <c r="F99" s="48"/>
      <c r="G99" s="48"/>
      <c r="H99" s="48"/>
      <c r="I99" s="48"/>
    </row>
    <row r="100" spans="2:9" x14ac:dyDescent="0.25">
      <c r="B100" s="48"/>
      <c r="C100" s="48"/>
      <c r="D100" s="48"/>
      <c r="E100" s="48"/>
      <c r="F100" s="48"/>
      <c r="G100" s="48"/>
      <c r="H100" s="48"/>
      <c r="I100" s="48"/>
    </row>
    <row r="101" spans="2:9" x14ac:dyDescent="0.25">
      <c r="B101" s="48"/>
      <c r="C101" s="48"/>
      <c r="D101" s="48"/>
      <c r="E101" s="48"/>
      <c r="F101" s="48"/>
      <c r="G101" s="48"/>
      <c r="H101" s="48"/>
      <c r="I101" s="48"/>
    </row>
    <row r="102" spans="2:9" x14ac:dyDescent="0.25">
      <c r="B102" s="48"/>
      <c r="C102" s="48"/>
      <c r="D102" s="48"/>
      <c r="E102" s="48"/>
      <c r="F102" s="48"/>
      <c r="G102" s="48"/>
      <c r="H102" s="48"/>
      <c r="I102" s="48"/>
    </row>
    <row r="103" spans="2:9" x14ac:dyDescent="0.25">
      <c r="B103" s="48"/>
      <c r="C103" s="48"/>
      <c r="D103" s="48"/>
      <c r="E103" s="48"/>
      <c r="F103" s="48"/>
      <c r="G103" s="48"/>
      <c r="H103" s="48"/>
      <c r="I103" s="48"/>
    </row>
    <row r="104" spans="2:9" x14ac:dyDescent="0.25">
      <c r="B104" s="48"/>
      <c r="C104" s="48"/>
      <c r="D104" s="48"/>
      <c r="E104" s="48"/>
      <c r="F104" s="48"/>
      <c r="G104" s="48"/>
      <c r="H104" s="48"/>
      <c r="I104" s="48"/>
    </row>
    <row r="105" spans="2:9" x14ac:dyDescent="0.25">
      <c r="B105" s="48"/>
      <c r="C105" s="48"/>
      <c r="D105" s="48"/>
      <c r="E105" s="48"/>
      <c r="F105" s="48"/>
      <c r="G105" s="48"/>
      <c r="H105" s="48"/>
      <c r="I105" s="48"/>
    </row>
    <row r="106" spans="2:9" x14ac:dyDescent="0.25">
      <c r="B106" s="48"/>
      <c r="C106" s="48"/>
      <c r="D106" s="48"/>
      <c r="E106" s="48"/>
      <c r="F106" s="48"/>
      <c r="G106" s="48"/>
      <c r="H106" s="48"/>
      <c r="I106" s="48"/>
    </row>
    <row r="107" spans="2:9" x14ac:dyDescent="0.25">
      <c r="B107" s="48"/>
      <c r="C107" s="48"/>
      <c r="D107" s="48"/>
      <c r="E107" s="48"/>
      <c r="F107" s="48"/>
      <c r="G107" s="48"/>
      <c r="H107" s="48"/>
      <c r="I107" s="48"/>
    </row>
    <row r="108" spans="2:9" x14ac:dyDescent="0.25">
      <c r="B108" s="48"/>
      <c r="C108" s="48"/>
      <c r="D108" s="48"/>
      <c r="E108" s="48"/>
      <c r="F108" s="48"/>
      <c r="G108" s="48"/>
      <c r="H108" s="48"/>
      <c r="I108" s="48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77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7.140625" style="22" customWidth="1"/>
    <col min="3" max="6" width="15.42578125" style="22" customWidth="1"/>
    <col min="7" max="8" width="10.42578125" style="22" customWidth="1"/>
    <col min="9" max="9" width="10.7109375" style="22" customWidth="1"/>
    <col min="10" max="12" width="9.140625" style="22"/>
    <col min="13" max="13" width="12" style="22" customWidth="1"/>
    <col min="14" max="18" width="9.140625" style="22"/>
    <col min="19" max="19" width="11" style="22" bestFit="1" customWidth="1"/>
    <col min="20" max="16384" width="9.140625" style="22"/>
  </cols>
  <sheetData>
    <row r="1" spans="1:24" x14ac:dyDescent="0.25">
      <c r="A1" s="7">
        <v>18</v>
      </c>
      <c r="B1" s="33" t="s">
        <v>12</v>
      </c>
      <c r="C1" s="21"/>
      <c r="D1" s="21"/>
      <c r="E1" s="21"/>
      <c r="F1" s="21"/>
      <c r="G1" s="30"/>
      <c r="H1" s="47" t="s">
        <v>24</v>
      </c>
      <c r="J1" s="1" t="s">
        <v>183</v>
      </c>
      <c r="K1" s="630" t="s">
        <v>410</v>
      </c>
    </row>
    <row r="2" spans="1:24" x14ac:dyDescent="0.25">
      <c r="A2" s="23"/>
      <c r="B2" s="20"/>
      <c r="C2" s="20"/>
      <c r="D2" s="20"/>
      <c r="E2" s="20"/>
      <c r="F2" s="20"/>
      <c r="G2" s="20"/>
      <c r="H2" s="24"/>
    </row>
    <row r="3" spans="1:24" x14ac:dyDescent="0.25">
      <c r="A3" s="8" t="s">
        <v>13</v>
      </c>
      <c r="B3" s="202" t="s">
        <v>556</v>
      </c>
      <c r="C3" s="202"/>
      <c r="D3" s="202"/>
      <c r="E3" s="202"/>
      <c r="F3" s="202"/>
      <c r="G3" s="18"/>
      <c r="H3" s="19"/>
      <c r="I3" s="48"/>
      <c r="J3" s="493" t="s">
        <v>351</v>
      </c>
      <c r="K3" s="101" t="s">
        <v>597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15.75" thickBot="1" x14ac:dyDescent="0.3">
      <c r="A4" s="9">
        <f>INDEX('Point Grid'!B:B,MATCH($A$1,'Point Grid'!A:A,0))</f>
        <v>3</v>
      </c>
      <c r="B4" s="203" t="s">
        <v>2</v>
      </c>
      <c r="C4" s="202" t="s">
        <v>563</v>
      </c>
      <c r="D4" s="202"/>
      <c r="E4" s="202"/>
      <c r="F4" s="202"/>
      <c r="G4" s="18"/>
      <c r="H4" s="19"/>
      <c r="I4" s="48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ht="15.75" thickBot="1" x14ac:dyDescent="0.3">
      <c r="A5" s="5"/>
      <c r="B5" s="203" t="s">
        <v>3</v>
      </c>
      <c r="C5" s="202" t="s">
        <v>568</v>
      </c>
      <c r="D5" s="202"/>
      <c r="E5" s="202"/>
      <c r="F5" s="202"/>
      <c r="G5" s="18"/>
      <c r="H5" s="68"/>
      <c r="I5" s="48"/>
      <c r="J5" s="243"/>
      <c r="K5" s="243"/>
      <c r="L5" s="286" t="s">
        <v>352</v>
      </c>
      <c r="M5" s="286" t="s">
        <v>353</v>
      </c>
      <c r="N5" s="286" t="s">
        <v>557</v>
      </c>
      <c r="O5" s="286" t="s">
        <v>558</v>
      </c>
      <c r="P5" s="286" t="s">
        <v>559</v>
      </c>
      <c r="Q5" s="494" t="s">
        <v>560</v>
      </c>
      <c r="R5" s="286" t="s">
        <v>561</v>
      </c>
      <c r="S5" s="494" t="s">
        <v>562</v>
      </c>
      <c r="T5" s="243"/>
      <c r="U5" s="101"/>
      <c r="V5" s="101"/>
      <c r="W5" s="101"/>
      <c r="X5" s="101"/>
    </row>
    <row r="6" spans="1:24" x14ac:dyDescent="0.25">
      <c r="A6" s="23"/>
      <c r="B6" s="203" t="s">
        <v>4</v>
      </c>
      <c r="C6" s="202" t="s">
        <v>576</v>
      </c>
      <c r="D6" s="202"/>
      <c r="E6" s="202"/>
      <c r="F6" s="202"/>
      <c r="G6" s="18"/>
      <c r="H6" s="68"/>
      <c r="I6" s="48"/>
      <c r="J6" s="243"/>
      <c r="K6" s="495" t="s">
        <v>564</v>
      </c>
      <c r="L6" s="496"/>
      <c r="M6" s="496"/>
      <c r="N6" s="496" t="s">
        <v>565</v>
      </c>
      <c r="O6" s="497"/>
      <c r="P6" s="498" t="s">
        <v>566</v>
      </c>
      <c r="Q6" s="499" t="s">
        <v>566</v>
      </c>
      <c r="R6" s="496" t="s">
        <v>567</v>
      </c>
      <c r="S6" s="500" t="s">
        <v>567</v>
      </c>
      <c r="T6" s="243"/>
      <c r="U6" s="101"/>
      <c r="V6" s="101"/>
      <c r="W6" s="101"/>
      <c r="X6" s="101"/>
    </row>
    <row r="7" spans="1:24" x14ac:dyDescent="0.25">
      <c r="A7" s="23"/>
      <c r="B7" s="202"/>
      <c r="C7" s="202"/>
      <c r="D7" s="202"/>
      <c r="E7" s="202"/>
      <c r="F7" s="202"/>
      <c r="G7" s="18"/>
      <c r="H7" s="68"/>
      <c r="I7" s="48"/>
      <c r="J7" s="243"/>
      <c r="K7" s="501" t="s">
        <v>569</v>
      </c>
      <c r="L7" s="360" t="s">
        <v>570</v>
      </c>
      <c r="M7" s="360" t="s">
        <v>571</v>
      </c>
      <c r="N7" s="360" t="s">
        <v>572</v>
      </c>
      <c r="O7" s="502" t="s">
        <v>573</v>
      </c>
      <c r="P7" s="503" t="s">
        <v>574</v>
      </c>
      <c r="Q7" s="504" t="s">
        <v>575</v>
      </c>
      <c r="R7" s="360" t="s">
        <v>574</v>
      </c>
      <c r="S7" s="505" t="s">
        <v>575</v>
      </c>
      <c r="T7" s="243"/>
      <c r="U7" s="101"/>
      <c r="V7" s="101"/>
      <c r="W7" s="101"/>
      <c r="X7" s="101"/>
    </row>
    <row r="8" spans="1:24" x14ac:dyDescent="0.25">
      <c r="A8" s="23"/>
      <c r="B8" s="529" t="s">
        <v>564</v>
      </c>
      <c r="C8" s="530"/>
      <c r="D8" s="530"/>
      <c r="E8" s="530" t="s">
        <v>565</v>
      </c>
      <c r="F8" s="200"/>
      <c r="G8" s="18"/>
      <c r="H8" s="68"/>
      <c r="I8" s="48"/>
      <c r="J8" s="243"/>
      <c r="K8" s="506" t="s">
        <v>27</v>
      </c>
      <c r="L8" s="507">
        <f t="shared" ref="L8:O11" si="0">C10</f>
        <v>18000</v>
      </c>
      <c r="M8" s="507">
        <f t="shared" si="0"/>
        <v>19600</v>
      </c>
      <c r="N8" s="507">
        <f t="shared" si="0"/>
        <v>1260</v>
      </c>
      <c r="O8" s="508">
        <f t="shared" si="0"/>
        <v>4140</v>
      </c>
      <c r="P8" s="354">
        <f>L8-M8+N8-O8</f>
        <v>-4480</v>
      </c>
      <c r="Q8" s="353">
        <f>MAX(0,-P8)</f>
        <v>4480</v>
      </c>
      <c r="R8" s="353">
        <f>L8-M8+N8</f>
        <v>-340</v>
      </c>
      <c r="S8" s="350">
        <f>MAX(0,-R8)</f>
        <v>340</v>
      </c>
      <c r="T8" s="243"/>
      <c r="U8" s="101"/>
      <c r="V8" s="101"/>
      <c r="W8" s="101"/>
      <c r="X8" s="101"/>
    </row>
    <row r="9" spans="1:24" x14ac:dyDescent="0.25">
      <c r="A9" s="23"/>
      <c r="B9" s="145" t="s">
        <v>569</v>
      </c>
      <c r="C9" s="531" t="s">
        <v>570</v>
      </c>
      <c r="D9" s="531" t="s">
        <v>571</v>
      </c>
      <c r="E9" s="531" t="s">
        <v>572</v>
      </c>
      <c r="F9" s="199" t="s">
        <v>573</v>
      </c>
      <c r="G9" s="18"/>
      <c r="H9" s="68"/>
      <c r="I9" s="48"/>
      <c r="J9" s="243"/>
      <c r="K9" s="506" t="s">
        <v>28</v>
      </c>
      <c r="L9" s="507">
        <f t="shared" si="0"/>
        <v>19000</v>
      </c>
      <c r="M9" s="507">
        <f t="shared" si="0"/>
        <v>17700</v>
      </c>
      <c r="N9" s="507">
        <f t="shared" si="0"/>
        <v>950</v>
      </c>
      <c r="O9" s="508">
        <f t="shared" si="0"/>
        <v>3420</v>
      </c>
      <c r="P9" s="354">
        <f>L9-M9+N9-O9</f>
        <v>-1170</v>
      </c>
      <c r="Q9" s="353">
        <f>MAX(0,-P9)</f>
        <v>1170</v>
      </c>
      <c r="R9" s="353">
        <f>L9-M9+N9</f>
        <v>2250</v>
      </c>
      <c r="S9" s="350">
        <f>MAX(0,-R9)</f>
        <v>0</v>
      </c>
      <c r="T9" s="243"/>
      <c r="U9" s="101"/>
      <c r="V9" s="101"/>
      <c r="W9" s="101"/>
      <c r="X9" s="101"/>
    </row>
    <row r="10" spans="1:24" x14ac:dyDescent="0.25">
      <c r="A10" s="23"/>
      <c r="B10" s="144" t="s">
        <v>27</v>
      </c>
      <c r="C10" s="140">
        <v>18000</v>
      </c>
      <c r="D10" s="140">
        <v>19600</v>
      </c>
      <c r="E10" s="140">
        <v>1260</v>
      </c>
      <c r="F10" s="134">
        <v>4140</v>
      </c>
      <c r="G10" s="18"/>
      <c r="H10" s="68"/>
      <c r="I10" s="48"/>
      <c r="J10" s="243"/>
      <c r="K10" s="506" t="s">
        <v>43</v>
      </c>
      <c r="L10" s="507">
        <f t="shared" si="0"/>
        <v>14000</v>
      </c>
      <c r="M10" s="507">
        <f t="shared" si="0"/>
        <v>13700</v>
      </c>
      <c r="N10" s="507">
        <f t="shared" si="0"/>
        <v>700</v>
      </c>
      <c r="O10" s="508">
        <f t="shared" si="0"/>
        <v>2660</v>
      </c>
      <c r="P10" s="354">
        <f>L10-M10+N10-O10</f>
        <v>-1660</v>
      </c>
      <c r="Q10" s="353">
        <f>MAX(0,-P10)</f>
        <v>1660</v>
      </c>
      <c r="R10" s="353">
        <f>L10-M10+N10</f>
        <v>1000</v>
      </c>
      <c r="S10" s="350">
        <f>MAX(0,-R10)</f>
        <v>0</v>
      </c>
      <c r="T10" s="243"/>
      <c r="U10" s="101"/>
      <c r="V10" s="101"/>
      <c r="W10" s="101"/>
      <c r="X10" s="101"/>
    </row>
    <row r="11" spans="1:24" x14ac:dyDescent="0.25">
      <c r="A11" s="23"/>
      <c r="B11" s="144" t="s">
        <v>28</v>
      </c>
      <c r="C11" s="140">
        <v>19000</v>
      </c>
      <c r="D11" s="140">
        <v>17700</v>
      </c>
      <c r="E11" s="140">
        <v>950</v>
      </c>
      <c r="F11" s="134">
        <v>3420</v>
      </c>
      <c r="G11" s="18"/>
      <c r="H11" s="68"/>
      <c r="I11" s="48"/>
      <c r="J11" s="243"/>
      <c r="K11" s="501" t="s">
        <v>30</v>
      </c>
      <c r="L11" s="509">
        <f t="shared" si="0"/>
        <v>5000</v>
      </c>
      <c r="M11" s="509">
        <f t="shared" si="0"/>
        <v>6000</v>
      </c>
      <c r="N11" s="509">
        <f t="shared" si="0"/>
        <v>350</v>
      </c>
      <c r="O11" s="510">
        <f t="shared" si="0"/>
        <v>850</v>
      </c>
      <c r="P11" s="351">
        <f>L11-M11+N11-O11</f>
        <v>-1500</v>
      </c>
      <c r="Q11" s="278">
        <f>MAX(0,-P11)</f>
        <v>1500</v>
      </c>
      <c r="R11" s="278">
        <f>L11-M11+N11</f>
        <v>-650</v>
      </c>
      <c r="S11" s="352">
        <f>MAX(0,-R11)</f>
        <v>650</v>
      </c>
      <c r="T11" s="243"/>
      <c r="U11" s="101"/>
      <c r="V11" s="101"/>
      <c r="W11" s="101"/>
      <c r="X11" s="101"/>
    </row>
    <row r="12" spans="1:24" x14ac:dyDescent="0.25">
      <c r="A12" s="23"/>
      <c r="B12" s="144" t="s">
        <v>43</v>
      </c>
      <c r="C12" s="140">
        <v>14000</v>
      </c>
      <c r="D12" s="140">
        <v>13700</v>
      </c>
      <c r="E12" s="140">
        <v>700</v>
      </c>
      <c r="F12" s="134">
        <v>2660</v>
      </c>
      <c r="G12" s="18"/>
      <c r="H12" s="68"/>
      <c r="I12" s="48"/>
      <c r="J12" s="243"/>
      <c r="K12" s="356" t="s">
        <v>354</v>
      </c>
      <c r="L12" s="342" t="s">
        <v>147</v>
      </c>
      <c r="M12" s="340" t="s">
        <v>147</v>
      </c>
      <c r="N12" s="340" t="s">
        <v>147</v>
      </c>
      <c r="O12" s="511" t="s">
        <v>147</v>
      </c>
      <c r="P12" s="340" t="s">
        <v>147</v>
      </c>
      <c r="Q12" s="512">
        <f>SUM(Q8:Q11)</f>
        <v>8810</v>
      </c>
      <c r="R12" s="342" t="s">
        <v>147</v>
      </c>
      <c r="S12" s="513">
        <f>SUM(S8:S11)</f>
        <v>990</v>
      </c>
      <c r="T12" s="243"/>
      <c r="U12" s="101"/>
      <c r="V12" s="101"/>
      <c r="W12" s="101"/>
      <c r="X12" s="101"/>
    </row>
    <row r="13" spans="1:24" x14ac:dyDescent="0.25">
      <c r="A13" s="23"/>
      <c r="B13" s="145" t="s">
        <v>30</v>
      </c>
      <c r="C13" s="141">
        <v>5000</v>
      </c>
      <c r="D13" s="141">
        <v>6000</v>
      </c>
      <c r="E13" s="141">
        <v>350</v>
      </c>
      <c r="F13" s="138">
        <v>850</v>
      </c>
      <c r="G13" s="18"/>
      <c r="H13" s="68"/>
      <c r="I13" s="48"/>
      <c r="J13" s="243"/>
      <c r="K13" s="243"/>
      <c r="L13" s="243"/>
      <c r="M13" s="243"/>
      <c r="N13" s="243"/>
      <c r="O13" s="243"/>
      <c r="P13" s="243"/>
      <c r="Q13" s="514" t="s">
        <v>577</v>
      </c>
      <c r="R13" s="243"/>
      <c r="S13" s="514" t="s">
        <v>577</v>
      </c>
      <c r="T13" s="243"/>
      <c r="U13" s="101"/>
      <c r="V13" s="101"/>
      <c r="W13" s="101"/>
      <c r="X13" s="101"/>
    </row>
    <row r="14" spans="1:24" x14ac:dyDescent="0.25">
      <c r="A14" s="28"/>
      <c r="B14" s="18"/>
      <c r="C14" s="18"/>
      <c r="D14" s="18"/>
      <c r="E14" s="18"/>
      <c r="F14" s="18"/>
      <c r="G14" s="18"/>
      <c r="H14" s="68"/>
      <c r="I14" s="48"/>
      <c r="J14" s="243"/>
      <c r="K14" s="286" t="s">
        <v>559</v>
      </c>
      <c r="L14" s="243" t="s">
        <v>578</v>
      </c>
      <c r="M14" s="243"/>
      <c r="N14" s="243"/>
      <c r="O14" s="243"/>
      <c r="P14" s="243"/>
      <c r="Q14" s="514" t="s">
        <v>579</v>
      </c>
      <c r="R14" s="243"/>
      <c r="S14" s="514" t="s">
        <v>579</v>
      </c>
      <c r="T14" s="243"/>
      <c r="U14" s="101"/>
      <c r="V14" s="101"/>
      <c r="W14" s="101"/>
      <c r="X14" s="101"/>
    </row>
    <row r="15" spans="1:24" ht="15.75" thickBot="1" x14ac:dyDescent="0.3">
      <c r="A15" s="31"/>
      <c r="B15" s="53"/>
      <c r="C15" s="53"/>
      <c r="D15" s="53"/>
      <c r="E15" s="53"/>
      <c r="F15" s="53"/>
      <c r="G15" s="53"/>
      <c r="H15" s="59"/>
      <c r="I15" s="48"/>
      <c r="J15" s="243"/>
      <c r="K15" s="244" t="s">
        <v>560</v>
      </c>
      <c r="L15" s="243" t="s">
        <v>580</v>
      </c>
      <c r="M15" s="243"/>
      <c r="N15" s="243"/>
      <c r="O15" s="243"/>
      <c r="P15" s="243"/>
      <c r="Q15" s="337" t="s">
        <v>427</v>
      </c>
      <c r="R15" s="243"/>
      <c r="S15" s="337" t="s">
        <v>427</v>
      </c>
      <c r="T15" s="243"/>
      <c r="U15" s="101"/>
      <c r="V15" s="101"/>
      <c r="W15" s="101"/>
      <c r="X15" s="101"/>
    </row>
    <row r="16" spans="1:24" x14ac:dyDescent="0.25">
      <c r="B16" s="48"/>
      <c r="C16" s="48"/>
      <c r="D16" s="48"/>
      <c r="E16" s="48"/>
      <c r="F16" s="48"/>
      <c r="G16" s="48"/>
      <c r="H16" s="48"/>
      <c r="I16" s="48"/>
      <c r="J16" s="243"/>
      <c r="K16" s="244" t="s">
        <v>561</v>
      </c>
      <c r="L16" s="243" t="s">
        <v>581</v>
      </c>
      <c r="M16" s="243"/>
      <c r="N16" s="243"/>
      <c r="O16" s="243"/>
      <c r="P16" s="243"/>
      <c r="Q16" s="515" t="s">
        <v>582</v>
      </c>
      <c r="R16" s="515"/>
      <c r="S16" s="515"/>
      <c r="T16" s="243"/>
      <c r="U16" s="101"/>
      <c r="V16" s="101"/>
      <c r="W16" s="101"/>
      <c r="X16" s="101"/>
    </row>
    <row r="17" spans="2:24" x14ac:dyDescent="0.25">
      <c r="B17" s="48"/>
      <c r="C17" s="48"/>
      <c r="D17" s="48"/>
      <c r="E17" s="48"/>
      <c r="F17" s="48"/>
      <c r="G17" s="48"/>
      <c r="H17" s="48"/>
      <c r="I17" s="48"/>
      <c r="J17" s="243"/>
      <c r="K17" s="244" t="s">
        <v>562</v>
      </c>
      <c r="L17" s="243" t="s">
        <v>583</v>
      </c>
      <c r="M17" s="243"/>
      <c r="N17" s="243"/>
      <c r="O17" s="243"/>
      <c r="P17" s="243"/>
      <c r="Q17" s="243"/>
      <c r="R17" s="243"/>
      <c r="S17" s="243"/>
      <c r="T17" s="243"/>
      <c r="U17" s="101"/>
      <c r="V17" s="101"/>
      <c r="W17" s="101"/>
      <c r="X17" s="101"/>
    </row>
    <row r="18" spans="2:24" x14ac:dyDescent="0.25">
      <c r="B18" s="48"/>
      <c r="C18" s="48"/>
      <c r="D18" s="48"/>
      <c r="E18" s="48"/>
      <c r="F18" s="48"/>
      <c r="G18" s="48"/>
      <c r="H18" s="48"/>
      <c r="I18" s="48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101"/>
      <c r="V18" s="101"/>
      <c r="W18" s="101"/>
      <c r="X18" s="101"/>
    </row>
    <row r="19" spans="2:24" x14ac:dyDescent="0.25">
      <c r="B19" s="48"/>
      <c r="C19" s="48"/>
      <c r="D19" s="48"/>
      <c r="E19" s="48"/>
      <c r="F19" s="48"/>
      <c r="G19" s="48"/>
      <c r="H19" s="48"/>
      <c r="I19" s="48"/>
      <c r="J19" s="516" t="s">
        <v>584</v>
      </c>
      <c r="K19" s="243" t="s">
        <v>598</v>
      </c>
      <c r="L19" s="243"/>
      <c r="M19" s="243"/>
      <c r="N19" s="243"/>
      <c r="O19" s="243"/>
      <c r="P19" s="243"/>
      <c r="Q19" s="243"/>
      <c r="R19" s="243"/>
      <c r="S19" s="243"/>
      <c r="T19" s="243"/>
      <c r="U19" s="101"/>
      <c r="V19" s="101"/>
      <c r="W19" s="101"/>
      <c r="X19" s="101"/>
    </row>
    <row r="20" spans="2:24" x14ac:dyDescent="0.25">
      <c r="B20" s="48"/>
      <c r="C20" s="48"/>
      <c r="D20" s="48"/>
      <c r="E20" s="48"/>
      <c r="F20" s="48"/>
      <c r="G20" s="48"/>
      <c r="H20" s="48"/>
      <c r="I20" s="48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101"/>
      <c r="V20" s="101"/>
      <c r="W20" s="101"/>
      <c r="X20" s="101"/>
    </row>
    <row r="21" spans="2:24" x14ac:dyDescent="0.25">
      <c r="B21" s="48"/>
      <c r="C21" s="48"/>
      <c r="D21" s="48"/>
      <c r="E21" s="48"/>
      <c r="F21" s="48"/>
      <c r="G21" s="48"/>
      <c r="H21" s="48"/>
      <c r="I21" s="48"/>
      <c r="J21" s="243"/>
      <c r="K21" s="243"/>
      <c r="L21" s="286" t="s">
        <v>558</v>
      </c>
      <c r="M21" s="494" t="s">
        <v>560</v>
      </c>
      <c r="N21" s="286" t="s">
        <v>585</v>
      </c>
      <c r="O21" s="286" t="s">
        <v>586</v>
      </c>
      <c r="P21" s="494" t="s">
        <v>562</v>
      </c>
      <c r="Q21" s="286" t="s">
        <v>587</v>
      </c>
      <c r="R21" s="286" t="s">
        <v>588</v>
      </c>
      <c r="S21" s="286"/>
      <c r="T21" s="243"/>
      <c r="U21" s="101"/>
      <c r="V21" s="101"/>
      <c r="W21" s="101"/>
      <c r="X21" s="101"/>
    </row>
    <row r="22" spans="2:24" x14ac:dyDescent="0.25">
      <c r="B22" s="48"/>
      <c r="C22" s="48"/>
      <c r="D22" s="48"/>
      <c r="E22" s="48"/>
      <c r="F22" s="48"/>
      <c r="G22" s="48"/>
      <c r="H22" s="48"/>
      <c r="I22" s="48"/>
      <c r="J22" s="243"/>
      <c r="K22" s="357"/>
      <c r="L22" s="495" t="s">
        <v>589</v>
      </c>
      <c r="M22" s="517" t="s">
        <v>566</v>
      </c>
      <c r="N22" s="518" t="s">
        <v>566</v>
      </c>
      <c r="O22" s="519" t="s">
        <v>566</v>
      </c>
      <c r="P22" s="499" t="s">
        <v>567</v>
      </c>
      <c r="Q22" s="518" t="s">
        <v>567</v>
      </c>
      <c r="R22" s="519" t="s">
        <v>567</v>
      </c>
      <c r="S22" s="243"/>
      <c r="T22" s="243"/>
      <c r="U22" s="101"/>
      <c r="V22" s="101"/>
      <c r="W22" s="101"/>
      <c r="X22" s="101"/>
    </row>
    <row r="23" spans="2:24" x14ac:dyDescent="0.25">
      <c r="B23" s="48"/>
      <c r="C23" s="48"/>
      <c r="D23" s="48"/>
      <c r="E23" s="48"/>
      <c r="F23" s="48"/>
      <c r="G23" s="48"/>
      <c r="H23" s="48"/>
      <c r="I23" s="48"/>
      <c r="J23" s="243"/>
      <c r="K23" s="506" t="s">
        <v>564</v>
      </c>
      <c r="L23" s="506" t="s">
        <v>573</v>
      </c>
      <c r="M23" s="520" t="s">
        <v>575</v>
      </c>
      <c r="N23" s="521" t="s">
        <v>573</v>
      </c>
      <c r="O23" s="476" t="s">
        <v>590</v>
      </c>
      <c r="P23" s="522" t="s">
        <v>575</v>
      </c>
      <c r="Q23" s="521" t="s">
        <v>573</v>
      </c>
      <c r="R23" s="476" t="s">
        <v>590</v>
      </c>
      <c r="S23" s="243"/>
      <c r="T23" s="243"/>
      <c r="U23" s="101"/>
      <c r="V23" s="101"/>
      <c r="W23" s="101"/>
      <c r="X23" s="101"/>
    </row>
    <row r="24" spans="2:24" x14ac:dyDescent="0.25">
      <c r="B24" s="48"/>
      <c r="C24" s="48"/>
      <c r="D24" s="48"/>
      <c r="E24" s="48"/>
      <c r="F24" s="48"/>
      <c r="G24" s="48"/>
      <c r="H24" s="48"/>
      <c r="I24" s="48"/>
      <c r="J24" s="243"/>
      <c r="K24" s="501" t="s">
        <v>569</v>
      </c>
      <c r="L24" s="501"/>
      <c r="M24" s="503"/>
      <c r="N24" s="523" t="s">
        <v>591</v>
      </c>
      <c r="O24" s="472" t="s">
        <v>592</v>
      </c>
      <c r="P24" s="360"/>
      <c r="Q24" s="523" t="s">
        <v>591</v>
      </c>
      <c r="R24" s="472" t="s">
        <v>592</v>
      </c>
      <c r="S24" s="243"/>
      <c r="T24" s="243"/>
      <c r="U24" s="101"/>
      <c r="V24" s="101"/>
      <c r="W24" s="101"/>
      <c r="X24" s="101"/>
    </row>
    <row r="25" spans="2:24" x14ac:dyDescent="0.25">
      <c r="B25" s="48"/>
      <c r="C25" s="48"/>
      <c r="D25" s="48"/>
      <c r="E25" s="48"/>
      <c r="F25" s="48"/>
      <c r="G25" s="48"/>
      <c r="H25" s="48"/>
      <c r="I25" s="48"/>
      <c r="J25" s="243"/>
      <c r="K25" s="506" t="s">
        <v>27</v>
      </c>
      <c r="L25" s="524">
        <f>F10</f>
        <v>4140</v>
      </c>
      <c r="M25" s="354">
        <f>Q8</f>
        <v>4480</v>
      </c>
      <c r="N25" s="353">
        <f>MAX(0,L25-M25)</f>
        <v>0</v>
      </c>
      <c r="O25" s="350">
        <f>MAX(0,M25-L25)</f>
        <v>340</v>
      </c>
      <c r="P25" s="353">
        <f>S8</f>
        <v>340</v>
      </c>
      <c r="Q25" s="353">
        <v>0</v>
      </c>
      <c r="R25" s="350">
        <f>P25</f>
        <v>340</v>
      </c>
      <c r="S25" s="243"/>
      <c r="T25" s="243"/>
      <c r="U25" s="101"/>
      <c r="V25" s="101"/>
      <c r="W25" s="101"/>
      <c r="X25" s="101"/>
    </row>
    <row r="26" spans="2:24" x14ac:dyDescent="0.25">
      <c r="B26" s="48"/>
      <c r="C26" s="48"/>
      <c r="D26" s="48"/>
      <c r="E26" s="48"/>
      <c r="F26" s="48"/>
      <c r="G26" s="48"/>
      <c r="H26" s="48"/>
      <c r="I26" s="48"/>
      <c r="J26" s="243"/>
      <c r="K26" s="506" t="s">
        <v>28</v>
      </c>
      <c r="L26" s="524">
        <f>F11</f>
        <v>3420</v>
      </c>
      <c r="M26" s="354">
        <f>Q9</f>
        <v>1170</v>
      </c>
      <c r="N26" s="353">
        <f>MAX(0,L26-M26)</f>
        <v>2250</v>
      </c>
      <c r="O26" s="350">
        <f>MAX(0,M26-L26)</f>
        <v>0</v>
      </c>
      <c r="P26" s="353">
        <f>S9</f>
        <v>0</v>
      </c>
      <c r="Q26" s="353">
        <v>0</v>
      </c>
      <c r="R26" s="350">
        <f>P26</f>
        <v>0</v>
      </c>
      <c r="S26" s="243"/>
      <c r="T26" s="243"/>
      <c r="U26" s="101"/>
      <c r="V26" s="101"/>
      <c r="W26" s="101"/>
      <c r="X26" s="101"/>
    </row>
    <row r="27" spans="2:24" x14ac:dyDescent="0.25">
      <c r="B27" s="48"/>
      <c r="C27" s="48"/>
      <c r="D27" s="48"/>
      <c r="E27" s="48"/>
      <c r="F27" s="48"/>
      <c r="G27" s="48"/>
      <c r="H27" s="48"/>
      <c r="I27" s="48"/>
      <c r="J27" s="243"/>
      <c r="K27" s="506" t="s">
        <v>43</v>
      </c>
      <c r="L27" s="524">
        <f>F12</f>
        <v>2660</v>
      </c>
      <c r="M27" s="354">
        <f>Q10</f>
        <v>1660</v>
      </c>
      <c r="N27" s="353">
        <f>MAX(0,L27-M27)</f>
        <v>1000</v>
      </c>
      <c r="O27" s="350">
        <f>MAX(0,M27-L27)</f>
        <v>0</v>
      </c>
      <c r="P27" s="353">
        <f>S10</f>
        <v>0</v>
      </c>
      <c r="Q27" s="353">
        <v>0</v>
      </c>
      <c r="R27" s="350">
        <f>P27</f>
        <v>0</v>
      </c>
      <c r="S27" s="243"/>
      <c r="T27" s="243"/>
      <c r="U27" s="101"/>
      <c r="V27" s="101"/>
      <c r="W27" s="101"/>
      <c r="X27" s="101"/>
    </row>
    <row r="28" spans="2:24" x14ac:dyDescent="0.25">
      <c r="B28" s="48"/>
      <c r="C28" s="48"/>
      <c r="D28" s="48"/>
      <c r="E28" s="48"/>
      <c r="F28" s="48"/>
      <c r="G28" s="48"/>
      <c r="H28" s="48"/>
      <c r="I28" s="48"/>
      <c r="J28" s="243"/>
      <c r="K28" s="506" t="s">
        <v>30</v>
      </c>
      <c r="L28" s="524">
        <f>F13</f>
        <v>850</v>
      </c>
      <c r="M28" s="354">
        <f>Q11</f>
        <v>1500</v>
      </c>
      <c r="N28" s="353">
        <f>MAX(0,L28-M28)</f>
        <v>0</v>
      </c>
      <c r="O28" s="350">
        <f>MAX(0,M28-L28)</f>
        <v>650</v>
      </c>
      <c r="P28" s="353">
        <f>S11</f>
        <v>650</v>
      </c>
      <c r="Q28" s="353">
        <v>0</v>
      </c>
      <c r="R28" s="350">
        <f>P28</f>
        <v>650</v>
      </c>
      <c r="S28" s="243"/>
      <c r="T28" s="243"/>
      <c r="U28" s="101"/>
      <c r="V28" s="101"/>
      <c r="W28" s="101"/>
      <c r="X28" s="101"/>
    </row>
    <row r="29" spans="2:24" x14ac:dyDescent="0.25">
      <c r="B29" s="48"/>
      <c r="C29" s="48"/>
      <c r="D29" s="48"/>
      <c r="E29" s="48"/>
      <c r="F29" s="48"/>
      <c r="G29" s="48"/>
      <c r="H29" s="48"/>
      <c r="I29" s="48"/>
      <c r="J29" s="243"/>
      <c r="K29" s="356" t="s">
        <v>354</v>
      </c>
      <c r="L29" s="525"/>
      <c r="M29" s="339"/>
      <c r="N29" s="526">
        <f>SUM(N25:N28)</f>
        <v>3250</v>
      </c>
      <c r="O29" s="527">
        <f>SUM(O25:O28)</f>
        <v>990</v>
      </c>
      <c r="P29" s="341"/>
      <c r="Q29" s="526">
        <f>SUM(Q25:Q28)</f>
        <v>0</v>
      </c>
      <c r="R29" s="527">
        <f>SUM(R25:R28)</f>
        <v>990</v>
      </c>
      <c r="S29" s="243"/>
      <c r="T29" s="243"/>
      <c r="U29" s="101"/>
      <c r="V29" s="101"/>
      <c r="W29" s="101"/>
      <c r="X29" s="101"/>
    </row>
    <row r="30" spans="2:24" x14ac:dyDescent="0.25">
      <c r="B30" s="48"/>
      <c r="C30" s="48"/>
      <c r="D30" s="48"/>
      <c r="E30" s="48"/>
      <c r="F30" s="48"/>
      <c r="G30" s="48"/>
      <c r="H30" s="48"/>
      <c r="I30" s="48"/>
      <c r="J30" s="243"/>
      <c r="K30" s="243"/>
      <c r="L30" s="243"/>
      <c r="M30" s="243"/>
      <c r="N30" s="514" t="s">
        <v>577</v>
      </c>
      <c r="O30" s="514" t="s">
        <v>577</v>
      </c>
      <c r="P30" s="243"/>
      <c r="Q30" s="514" t="s">
        <v>577</v>
      </c>
      <c r="R30" s="514" t="s">
        <v>577</v>
      </c>
      <c r="S30" s="243"/>
      <c r="T30" s="243"/>
      <c r="U30" s="101"/>
      <c r="V30" s="101"/>
      <c r="W30" s="101"/>
      <c r="X30" s="101"/>
    </row>
    <row r="31" spans="2:24" x14ac:dyDescent="0.25">
      <c r="I31" s="48"/>
      <c r="J31" s="243"/>
      <c r="K31" s="286" t="s">
        <v>585</v>
      </c>
      <c r="L31" s="243" t="s">
        <v>593</v>
      </c>
      <c r="M31" s="243"/>
      <c r="N31" s="514" t="s">
        <v>579</v>
      </c>
      <c r="O31" s="514" t="s">
        <v>579</v>
      </c>
      <c r="P31" s="243"/>
      <c r="Q31" s="514" t="s">
        <v>579</v>
      </c>
      <c r="R31" s="514" t="s">
        <v>579</v>
      </c>
      <c r="S31" s="243"/>
      <c r="T31" s="243"/>
      <c r="U31" s="101"/>
    </row>
    <row r="32" spans="2:24" x14ac:dyDescent="0.25">
      <c r="I32" s="48"/>
      <c r="J32" s="243"/>
      <c r="K32" s="244" t="s">
        <v>586</v>
      </c>
      <c r="L32" s="243" t="s">
        <v>594</v>
      </c>
      <c r="M32" s="243"/>
      <c r="N32" s="337" t="s">
        <v>427</v>
      </c>
      <c r="O32" s="337" t="s">
        <v>427</v>
      </c>
      <c r="P32" s="243"/>
      <c r="Q32" s="337" t="s">
        <v>427</v>
      </c>
      <c r="R32" s="337" t="s">
        <v>427</v>
      </c>
      <c r="S32" s="243"/>
      <c r="T32" s="243"/>
      <c r="U32" s="101"/>
    </row>
    <row r="33" spans="2:24" x14ac:dyDescent="0.25">
      <c r="I33" s="48"/>
      <c r="J33" s="243"/>
      <c r="K33" s="286" t="s">
        <v>587</v>
      </c>
      <c r="L33" s="243" t="s">
        <v>595</v>
      </c>
      <c r="M33" s="243"/>
      <c r="N33" s="528" t="s">
        <v>3</v>
      </c>
      <c r="O33" s="528" t="s">
        <v>4</v>
      </c>
      <c r="P33" s="288"/>
      <c r="Q33" s="528" t="s">
        <v>3</v>
      </c>
      <c r="R33" s="528" t="s">
        <v>4</v>
      </c>
      <c r="S33" s="243"/>
      <c r="T33" s="243"/>
    </row>
    <row r="34" spans="2:24" x14ac:dyDescent="0.25">
      <c r="I34" s="48"/>
      <c r="J34" s="243"/>
      <c r="K34" s="244" t="s">
        <v>588</v>
      </c>
      <c r="L34" s="243" t="s">
        <v>596</v>
      </c>
      <c r="M34" s="243"/>
      <c r="N34" s="243"/>
      <c r="O34" s="243"/>
      <c r="P34" s="243"/>
      <c r="Q34" s="243"/>
      <c r="R34" s="243"/>
      <c r="S34" s="243"/>
      <c r="T34" s="243"/>
    </row>
    <row r="35" spans="2:24" x14ac:dyDescent="0.25">
      <c r="I35" s="48"/>
    </row>
    <row r="36" spans="2:24" x14ac:dyDescent="0.25">
      <c r="I36" s="48"/>
    </row>
    <row r="37" spans="2:24" x14ac:dyDescent="0.25">
      <c r="I37" s="48"/>
    </row>
    <row r="38" spans="2:24" x14ac:dyDescent="0.25">
      <c r="I38" s="48"/>
    </row>
    <row r="39" spans="2:24" x14ac:dyDescent="0.25">
      <c r="I39" s="48"/>
    </row>
    <row r="40" spans="2:24" x14ac:dyDescent="0.25">
      <c r="I40" s="48"/>
    </row>
    <row r="41" spans="2:24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4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2:24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4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4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2:24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2:24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2:24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2:24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2:24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</sheetData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G1: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03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13" style="22" customWidth="1"/>
    <col min="10" max="10" width="10.7109375" style="22" customWidth="1"/>
    <col min="11" max="16384" width="9.140625" style="22"/>
  </cols>
  <sheetData>
    <row r="1" spans="1:21" x14ac:dyDescent="0.25">
      <c r="A1" s="7">
        <v>19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362" t="s">
        <v>875</v>
      </c>
    </row>
    <row r="2" spans="1:21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21" ht="15.75" x14ac:dyDescent="0.25">
      <c r="A3" s="8" t="s">
        <v>13</v>
      </c>
      <c r="B3" s="36"/>
      <c r="C3" s="36"/>
      <c r="D3" s="36"/>
      <c r="E3" s="36"/>
      <c r="F3" s="36"/>
      <c r="G3" s="18"/>
      <c r="H3" s="18"/>
      <c r="I3" s="19"/>
      <c r="J3" s="48"/>
      <c r="K3" s="276" t="s">
        <v>2</v>
      </c>
      <c r="L3" s="243" t="s">
        <v>844</v>
      </c>
      <c r="M3" s="243"/>
      <c r="N3" s="243"/>
      <c r="O3" s="243"/>
      <c r="P3" s="243"/>
      <c r="Q3" s="243"/>
      <c r="R3" s="243"/>
      <c r="S3" s="243"/>
      <c r="T3" s="243"/>
      <c r="U3" s="243"/>
    </row>
    <row r="4" spans="1:21" ht="15.75" x14ac:dyDescent="0.25">
      <c r="A4" s="9">
        <f>INDEX('Point Grid'!B:B,MATCH($A$1,'Point Grid'!A:A,0))</f>
        <v>1.5</v>
      </c>
      <c r="B4" s="36"/>
      <c r="C4" s="36"/>
      <c r="D4" s="36"/>
      <c r="E4" s="36"/>
      <c r="F4" s="36"/>
      <c r="G4" s="18"/>
      <c r="H4" s="18"/>
      <c r="I4" s="19"/>
      <c r="J4" s="48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</row>
    <row r="5" spans="1:21" ht="15.75" x14ac:dyDescent="0.25">
      <c r="A5" s="204"/>
      <c r="B5" s="51"/>
      <c r="C5" s="51"/>
      <c r="D5" s="51"/>
      <c r="E5" s="51"/>
      <c r="F5" s="36"/>
      <c r="G5" s="18"/>
      <c r="H5" s="18"/>
      <c r="I5" s="19"/>
      <c r="J5" s="48"/>
      <c r="K5" s="276" t="s">
        <v>3</v>
      </c>
      <c r="L5" s="243" t="s">
        <v>846</v>
      </c>
      <c r="M5" s="243"/>
      <c r="N5" s="243"/>
      <c r="O5" s="243"/>
      <c r="P5" s="243"/>
      <c r="Q5" s="243"/>
      <c r="R5" s="243"/>
      <c r="S5" s="243"/>
      <c r="T5" s="243"/>
      <c r="U5" s="243"/>
    </row>
    <row r="6" spans="1:21" ht="15.75" x14ac:dyDescent="0.25">
      <c r="A6" s="28" t="s">
        <v>2</v>
      </c>
      <c r="B6" s="36" t="s">
        <v>843</v>
      </c>
      <c r="C6" s="42"/>
      <c r="D6" s="43"/>
      <c r="E6" s="43"/>
      <c r="F6" s="36"/>
      <c r="G6" s="18"/>
      <c r="H6" s="18"/>
      <c r="I6" s="19"/>
      <c r="J6" s="48"/>
      <c r="K6" s="260"/>
      <c r="L6" s="243"/>
      <c r="M6" s="243"/>
      <c r="N6" s="243"/>
      <c r="O6" s="243"/>
      <c r="P6" s="243"/>
      <c r="Q6" s="243"/>
      <c r="R6" s="243"/>
      <c r="S6" s="243"/>
      <c r="T6" s="243"/>
      <c r="U6" s="243"/>
    </row>
    <row r="7" spans="1:21" ht="16.5" thickBot="1" x14ac:dyDescent="0.3">
      <c r="A7" s="9">
        <f>INDEX('Point Grid'!$C$8:$I$32,MATCH($A$1,'Point Grid'!$A$8:$A$32,0),MATCH(A6,'Point Grid'!$C$7:$I$7,0))</f>
        <v>0.25</v>
      </c>
      <c r="B7" s="36"/>
      <c r="C7" s="44"/>
      <c r="D7" s="66"/>
      <c r="E7" s="66"/>
      <c r="F7" s="36"/>
      <c r="G7" s="18"/>
      <c r="H7" s="18"/>
      <c r="I7" s="19"/>
      <c r="J7" s="48"/>
      <c r="K7" s="260" t="s">
        <v>4</v>
      </c>
      <c r="L7" s="243" t="s">
        <v>255</v>
      </c>
      <c r="M7" s="243"/>
      <c r="N7" s="243"/>
      <c r="O7" s="243"/>
      <c r="P7" s="243"/>
      <c r="Q7" s="243"/>
      <c r="R7" s="243"/>
      <c r="S7" s="243"/>
      <c r="T7" s="243"/>
      <c r="U7" s="243"/>
    </row>
    <row r="8" spans="1:21" ht="16.5" thickBot="1" x14ac:dyDescent="0.3">
      <c r="A8" s="5"/>
      <c r="B8" s="30"/>
      <c r="C8" s="44"/>
      <c r="D8" s="66"/>
      <c r="E8" s="66"/>
      <c r="F8" s="36"/>
      <c r="G8" s="18"/>
      <c r="H8" s="51"/>
      <c r="I8" s="19"/>
      <c r="J8" s="48"/>
      <c r="K8" s="260"/>
      <c r="L8" s="243"/>
      <c r="M8" s="243"/>
      <c r="N8" s="243"/>
      <c r="O8" s="243"/>
      <c r="P8" s="243"/>
      <c r="Q8" s="243"/>
      <c r="R8" s="243"/>
      <c r="S8" s="243"/>
      <c r="T8" s="243"/>
      <c r="U8" s="243"/>
    </row>
    <row r="9" spans="1:21" ht="15.75" x14ac:dyDescent="0.25">
      <c r="A9" s="23"/>
      <c r="B9" s="30"/>
      <c r="C9" s="44"/>
      <c r="D9" s="66"/>
      <c r="E9" s="67"/>
      <c r="F9" s="36"/>
      <c r="G9" s="18"/>
      <c r="H9" s="56"/>
      <c r="I9" s="19"/>
      <c r="J9" s="48"/>
      <c r="K9" s="260" t="s">
        <v>5</v>
      </c>
      <c r="L9" s="243" t="s">
        <v>842</v>
      </c>
      <c r="M9" s="243"/>
      <c r="N9" s="243"/>
      <c r="O9" s="243"/>
      <c r="P9" s="243"/>
      <c r="Q9" s="243"/>
      <c r="R9" s="243"/>
      <c r="S9" s="243"/>
      <c r="T9" s="243"/>
      <c r="U9" s="243"/>
    </row>
    <row r="10" spans="1:21" ht="15.75" x14ac:dyDescent="0.25">
      <c r="A10" s="28" t="s">
        <v>3</v>
      </c>
      <c r="B10" s="36" t="s">
        <v>845</v>
      </c>
      <c r="C10" s="36"/>
      <c r="D10" s="36"/>
      <c r="E10" s="36"/>
      <c r="F10" s="36"/>
      <c r="G10" s="18"/>
      <c r="H10" s="56"/>
      <c r="I10" s="19"/>
      <c r="J10" s="48"/>
      <c r="K10" s="260"/>
      <c r="L10" s="243"/>
      <c r="M10" s="243"/>
      <c r="N10" s="243"/>
      <c r="O10" s="243"/>
      <c r="P10" s="243"/>
      <c r="Q10" s="243"/>
      <c r="R10" s="243"/>
      <c r="S10" s="243"/>
      <c r="T10" s="243"/>
      <c r="U10" s="243"/>
    </row>
    <row r="11" spans="1:21" ht="16.5" thickBot="1" x14ac:dyDescent="0.3">
      <c r="A11" s="9">
        <f>INDEX('Point Grid'!$C$8:$I$32,MATCH($A$1,'Point Grid'!$A$8:$A$32,0),MATCH(A10,'Point Grid'!$C$7:$I$7,0))</f>
        <v>0.25</v>
      </c>
      <c r="B11" s="51"/>
      <c r="C11" s="36"/>
      <c r="D11" s="36"/>
      <c r="E11" s="36"/>
      <c r="F11" s="36"/>
      <c r="G11" s="18"/>
      <c r="H11" s="56"/>
      <c r="I11" s="19"/>
      <c r="J11" s="48"/>
      <c r="K11" s="260" t="s">
        <v>6</v>
      </c>
      <c r="L11" s="243" t="s">
        <v>844</v>
      </c>
      <c r="M11" s="243"/>
      <c r="N11" s="243"/>
      <c r="O11" s="243"/>
      <c r="P11" s="243"/>
      <c r="Q11" s="243"/>
      <c r="R11" s="243"/>
      <c r="S11" s="243"/>
      <c r="T11" s="243"/>
      <c r="U11" s="243"/>
    </row>
    <row r="12" spans="1:21" ht="16.5" thickBot="1" x14ac:dyDescent="0.3">
      <c r="A12" s="5"/>
      <c r="B12" s="30"/>
      <c r="C12" s="36"/>
      <c r="D12" s="36"/>
      <c r="E12" s="36"/>
      <c r="F12" s="36"/>
      <c r="G12" s="18"/>
      <c r="H12" s="56"/>
      <c r="I12" s="19"/>
      <c r="J12" s="48"/>
      <c r="K12" s="260"/>
      <c r="L12" s="243"/>
      <c r="M12" s="243"/>
      <c r="N12" s="243"/>
      <c r="O12" s="243"/>
      <c r="P12" s="243"/>
      <c r="Q12" s="243"/>
      <c r="R12" s="243"/>
      <c r="S12" s="243"/>
      <c r="T12" s="243"/>
      <c r="U12" s="243"/>
    </row>
    <row r="13" spans="1:21" ht="15.75" x14ac:dyDescent="0.25">
      <c r="A13" s="38"/>
      <c r="B13" s="30"/>
      <c r="C13" s="36"/>
      <c r="D13" s="36"/>
      <c r="E13" s="36"/>
      <c r="F13" s="36"/>
      <c r="G13" s="18"/>
      <c r="H13" s="56"/>
      <c r="I13" s="19"/>
      <c r="J13" s="48"/>
      <c r="K13" s="276" t="s">
        <v>7</v>
      </c>
      <c r="L13" s="327" t="s">
        <v>934</v>
      </c>
      <c r="M13" s="243"/>
      <c r="N13" s="243"/>
      <c r="O13" s="243"/>
      <c r="P13" s="243"/>
      <c r="Q13" s="243"/>
      <c r="R13" s="243"/>
      <c r="S13" s="243"/>
      <c r="T13" s="243"/>
      <c r="U13" s="243"/>
    </row>
    <row r="14" spans="1:21" ht="15.75" x14ac:dyDescent="0.25">
      <c r="A14" s="28" t="s">
        <v>4</v>
      </c>
      <c r="B14" s="36" t="s">
        <v>148</v>
      </c>
      <c r="C14" s="36"/>
      <c r="D14" s="36"/>
      <c r="E14" s="36"/>
      <c r="F14" s="36"/>
      <c r="G14" s="18"/>
      <c r="H14" s="56"/>
      <c r="I14" s="19"/>
      <c r="J14" s="48"/>
      <c r="K14" s="243"/>
      <c r="L14" s="257"/>
      <c r="M14" s="243"/>
      <c r="N14" s="243"/>
      <c r="O14" s="243"/>
      <c r="P14" s="243"/>
      <c r="Q14" s="243"/>
      <c r="R14" s="243"/>
      <c r="S14" s="243"/>
      <c r="T14" s="243"/>
      <c r="U14" s="243"/>
    </row>
    <row r="15" spans="1:21" ht="16.5" thickBot="1" x14ac:dyDescent="0.3">
      <c r="A15" s="9">
        <f>INDEX('Point Grid'!$C$8:$I$32,MATCH($A$1,'Point Grid'!$A$8:$A$32,0),MATCH(A14,'Point Grid'!$C$7:$I$7,0))</f>
        <v>0.25</v>
      </c>
      <c r="B15" s="36"/>
      <c r="C15" s="36"/>
      <c r="D15" s="36"/>
      <c r="E15" s="36"/>
      <c r="F15" s="36"/>
      <c r="G15" s="18"/>
      <c r="H15" s="56"/>
      <c r="I15" s="19"/>
      <c r="J15" s="48"/>
      <c r="K15" s="243"/>
      <c r="L15" s="257"/>
      <c r="M15" s="243"/>
      <c r="N15" s="243"/>
      <c r="O15" s="243"/>
      <c r="P15" s="243"/>
      <c r="Q15" s="243"/>
      <c r="R15" s="243"/>
      <c r="S15" s="243"/>
      <c r="T15" s="243"/>
      <c r="U15" s="243"/>
    </row>
    <row r="16" spans="1:21" ht="16.5" thickBot="1" x14ac:dyDescent="0.3">
      <c r="A16" s="5"/>
      <c r="B16" s="30"/>
      <c r="C16" s="36"/>
      <c r="D16" s="36"/>
      <c r="E16" s="36"/>
      <c r="F16" s="36"/>
      <c r="G16" s="18"/>
      <c r="H16" s="56"/>
      <c r="I16" s="19"/>
      <c r="J16" s="48"/>
      <c r="K16" s="243"/>
      <c r="L16" s="257"/>
      <c r="M16" s="243"/>
      <c r="N16" s="243"/>
      <c r="O16" s="243"/>
      <c r="P16" s="243"/>
      <c r="Q16" s="243"/>
      <c r="R16" s="243"/>
      <c r="S16" s="243"/>
      <c r="T16" s="243"/>
      <c r="U16" s="243"/>
    </row>
    <row r="17" spans="1:21" ht="15.75" x14ac:dyDescent="0.25">
      <c r="A17" s="38"/>
      <c r="B17" s="30"/>
      <c r="C17" s="36"/>
      <c r="D17" s="36"/>
      <c r="E17" s="36"/>
      <c r="F17" s="36"/>
      <c r="G17" s="18"/>
      <c r="H17" s="56"/>
      <c r="I17" s="19"/>
      <c r="J17" s="48"/>
      <c r="K17" s="243"/>
      <c r="L17" s="257"/>
      <c r="M17" s="243"/>
      <c r="N17" s="243"/>
      <c r="O17" s="243"/>
      <c r="P17" s="243"/>
      <c r="Q17" s="243"/>
      <c r="R17" s="243"/>
      <c r="S17" s="243"/>
      <c r="T17" s="243"/>
      <c r="U17" s="243"/>
    </row>
    <row r="18" spans="1:21" ht="15.75" x14ac:dyDescent="0.25">
      <c r="A18" s="28" t="s">
        <v>5</v>
      </c>
      <c r="B18" s="18" t="s">
        <v>847</v>
      </c>
      <c r="C18" s="36"/>
      <c r="D18" s="36"/>
      <c r="E18" s="36"/>
      <c r="F18" s="36"/>
      <c r="G18" s="18"/>
      <c r="H18" s="56"/>
      <c r="I18" s="19"/>
      <c r="J18" s="48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</row>
    <row r="19" spans="1:21" ht="16.5" thickBot="1" x14ac:dyDescent="0.3">
      <c r="A19" s="9">
        <f>INDEX('Point Grid'!$C$8:$I$32,MATCH($A$1,'Point Grid'!$A$8:$A$32,0),MATCH(A18,'Point Grid'!$C$7:$I$7,0))</f>
        <v>0.25</v>
      </c>
      <c r="B19" s="51"/>
      <c r="C19" s="36"/>
      <c r="D19" s="36"/>
      <c r="E19" s="36"/>
      <c r="F19" s="36"/>
      <c r="G19" s="18"/>
      <c r="H19" s="56"/>
      <c r="I19" s="19"/>
      <c r="J19" s="48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</row>
    <row r="20" spans="1:21" ht="16.5" thickBot="1" x14ac:dyDescent="0.3">
      <c r="A20" s="5"/>
      <c r="B20" s="598" t="s">
        <v>837</v>
      </c>
      <c r="C20" s="36" t="s">
        <v>836</v>
      </c>
      <c r="D20" s="36"/>
      <c r="E20" s="36"/>
      <c r="F20" s="36"/>
      <c r="G20" s="18"/>
      <c r="H20" s="56"/>
      <c r="I20" s="19"/>
      <c r="J20" s="48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</row>
    <row r="21" spans="1:21" ht="15.75" x14ac:dyDescent="0.25">
      <c r="A21" s="38"/>
      <c r="B21" s="598" t="s">
        <v>840</v>
      </c>
      <c r="C21" s="36" t="s">
        <v>841</v>
      </c>
      <c r="D21" s="36"/>
      <c r="E21" s="36"/>
      <c r="F21" s="36"/>
      <c r="G21" s="18"/>
      <c r="H21" s="56"/>
      <c r="I21" s="19"/>
      <c r="J21" s="48"/>
    </row>
    <row r="22" spans="1:21" ht="15.75" x14ac:dyDescent="0.25">
      <c r="A22" s="38"/>
      <c r="B22" s="598" t="s">
        <v>839</v>
      </c>
      <c r="C22" s="36" t="s">
        <v>848</v>
      </c>
      <c r="D22" s="36"/>
      <c r="E22" s="36"/>
      <c r="F22" s="36"/>
      <c r="G22" s="18"/>
      <c r="H22" s="56"/>
      <c r="I22" s="19"/>
      <c r="J22" s="48"/>
    </row>
    <row r="23" spans="1:21" ht="15.75" x14ac:dyDescent="0.25">
      <c r="A23" s="38"/>
      <c r="B23" s="598" t="s">
        <v>838</v>
      </c>
      <c r="C23" s="36" t="s">
        <v>849</v>
      </c>
      <c r="D23" s="36"/>
      <c r="E23" s="36"/>
      <c r="F23" s="36"/>
      <c r="G23" s="18"/>
      <c r="H23" s="56"/>
      <c r="I23" s="19"/>
      <c r="J23" s="48"/>
    </row>
    <row r="24" spans="1:21" ht="15.75" x14ac:dyDescent="0.25">
      <c r="A24" s="38"/>
      <c r="B24" s="30"/>
      <c r="C24" s="36"/>
      <c r="D24" s="36"/>
      <c r="E24" s="36"/>
      <c r="F24" s="36"/>
      <c r="G24" s="18"/>
      <c r="H24" s="56"/>
      <c r="I24" s="19"/>
      <c r="J24" s="48"/>
    </row>
    <row r="25" spans="1:21" ht="15.75" x14ac:dyDescent="0.25">
      <c r="A25" s="28" t="s">
        <v>6</v>
      </c>
      <c r="B25" s="51" t="s">
        <v>850</v>
      </c>
      <c r="C25" s="36"/>
      <c r="D25" s="36"/>
      <c r="E25" s="36"/>
      <c r="F25" s="36"/>
      <c r="G25" s="18"/>
      <c r="H25" s="56"/>
      <c r="I25" s="19"/>
      <c r="J25" s="48"/>
    </row>
    <row r="26" spans="1:21" ht="16.5" thickBot="1" x14ac:dyDescent="0.3">
      <c r="A26" s="9">
        <f>INDEX('Point Grid'!$C$8:$I$32,MATCH($A$1,'Point Grid'!$A$8:$A$32,0),MATCH(A25,'Point Grid'!$C$7:$I$7,0))</f>
        <v>0.25</v>
      </c>
      <c r="B26" s="51"/>
      <c r="C26" s="36"/>
      <c r="D26" s="36"/>
      <c r="E26" s="36"/>
      <c r="F26" s="36"/>
      <c r="G26" s="18"/>
      <c r="H26" s="56"/>
      <c r="I26" s="19"/>
      <c r="J26" s="48"/>
    </row>
    <row r="27" spans="1:21" ht="15.75" thickBot="1" x14ac:dyDescent="0.3">
      <c r="A27" s="5"/>
      <c r="B27" s="600" t="s">
        <v>185</v>
      </c>
      <c r="C27" s="599" t="s">
        <v>851</v>
      </c>
      <c r="D27" s="18"/>
      <c r="E27" s="18"/>
      <c r="F27" s="18"/>
      <c r="G27" s="18"/>
      <c r="H27" s="56"/>
      <c r="I27" s="19"/>
      <c r="J27" s="48"/>
    </row>
    <row r="28" spans="1:21" s="35" customFormat="1" x14ac:dyDescent="0.25">
      <c r="A28" s="38"/>
      <c r="B28" s="18"/>
      <c r="C28" s="599" t="s">
        <v>852</v>
      </c>
      <c r="D28" s="18"/>
      <c r="E28" s="18"/>
      <c r="F28" s="18"/>
      <c r="G28" s="18"/>
      <c r="H28" s="18"/>
      <c r="I28" s="19"/>
      <c r="J28" s="52"/>
    </row>
    <row r="29" spans="1:21" s="35" customFormat="1" x14ac:dyDescent="0.25">
      <c r="A29" s="38"/>
      <c r="B29" s="18"/>
      <c r="C29" s="599" t="s">
        <v>853</v>
      </c>
      <c r="D29" s="18"/>
      <c r="E29" s="18"/>
      <c r="F29" s="18"/>
      <c r="G29" s="18"/>
      <c r="H29" s="18"/>
      <c r="I29" s="19"/>
      <c r="J29" s="52"/>
    </row>
    <row r="30" spans="1:21" s="35" customFormat="1" x14ac:dyDescent="0.25">
      <c r="A30" s="38"/>
      <c r="B30" s="18"/>
      <c r="C30" s="599" t="s">
        <v>854</v>
      </c>
      <c r="D30" s="18"/>
      <c r="E30" s="18"/>
      <c r="F30" s="18"/>
      <c r="G30" s="18"/>
      <c r="H30" s="18"/>
      <c r="I30" s="19"/>
      <c r="J30" s="52"/>
    </row>
    <row r="31" spans="1:21" s="35" customFormat="1" x14ac:dyDescent="0.25">
      <c r="A31" s="38"/>
      <c r="B31" s="18"/>
      <c r="C31" s="18"/>
      <c r="D31" s="18"/>
      <c r="E31" s="18"/>
      <c r="F31" s="18"/>
      <c r="G31" s="18"/>
      <c r="H31" s="18"/>
      <c r="I31" s="19"/>
      <c r="J31" s="52"/>
    </row>
    <row r="32" spans="1:21" s="35" customFormat="1" x14ac:dyDescent="0.25">
      <c r="A32" s="28" t="s">
        <v>7</v>
      </c>
      <c r="B32" s="51" t="s">
        <v>850</v>
      </c>
      <c r="C32" s="18"/>
      <c r="D32" s="18"/>
      <c r="E32" s="18"/>
      <c r="F32" s="18"/>
      <c r="G32" s="18"/>
      <c r="H32" s="18"/>
      <c r="I32" s="19"/>
      <c r="J32" s="52"/>
    </row>
    <row r="33" spans="1:10" s="35" customFormat="1" ht="15.75" thickBot="1" x14ac:dyDescent="0.3">
      <c r="A33" s="9">
        <f>INDEX('Point Grid'!$C$8:$I$32,MATCH($A$1,'Point Grid'!$A$8:$A$32,0),MATCH(A32,'Point Grid'!$C$7:$I$7,0))</f>
        <v>0.25</v>
      </c>
      <c r="B33" s="51"/>
      <c r="C33" s="18"/>
      <c r="D33" s="18"/>
      <c r="E33" s="18"/>
      <c r="F33" s="18"/>
      <c r="G33" s="18"/>
      <c r="H33" s="18"/>
      <c r="I33" s="19"/>
      <c r="J33" s="52"/>
    </row>
    <row r="34" spans="1:10" s="35" customFormat="1" ht="15.75" thickBot="1" x14ac:dyDescent="0.3">
      <c r="A34" s="5"/>
      <c r="B34" s="600" t="s">
        <v>185</v>
      </c>
      <c r="C34" s="599" t="s">
        <v>855</v>
      </c>
      <c r="D34" s="18"/>
      <c r="E34" s="18"/>
      <c r="F34" s="18"/>
      <c r="G34" s="18"/>
      <c r="H34" s="18"/>
      <c r="I34" s="19"/>
      <c r="J34" s="52"/>
    </row>
    <row r="35" spans="1:10" s="35" customFormat="1" x14ac:dyDescent="0.25">
      <c r="A35" s="38"/>
      <c r="B35" s="18"/>
      <c r="C35" s="18"/>
      <c r="D35" s="18"/>
      <c r="E35" s="18"/>
      <c r="F35" s="18"/>
      <c r="G35" s="18"/>
      <c r="H35" s="18"/>
      <c r="I35" s="19"/>
      <c r="J35" s="52"/>
    </row>
    <row r="36" spans="1:10" ht="15.75" x14ac:dyDescent="0.25">
      <c r="A36" s="38"/>
      <c r="B36" s="18"/>
      <c r="C36" s="36"/>
      <c r="D36" s="36"/>
      <c r="E36" s="36"/>
      <c r="F36" s="36"/>
      <c r="G36" s="18"/>
      <c r="H36" s="56"/>
      <c r="I36" s="19"/>
      <c r="J36" s="48"/>
    </row>
    <row r="37" spans="1:10" ht="15.75" x14ac:dyDescent="0.25">
      <c r="A37" s="38"/>
      <c r="B37" s="18"/>
      <c r="C37" s="36"/>
      <c r="D37" s="36"/>
      <c r="E37" s="36"/>
      <c r="F37" s="36"/>
      <c r="G37" s="18"/>
      <c r="H37" s="56"/>
      <c r="I37" s="19"/>
      <c r="J37" s="48"/>
    </row>
    <row r="38" spans="1:10" x14ac:dyDescent="0.25">
      <c r="A38" s="38"/>
      <c r="B38" s="18"/>
      <c r="C38" s="18"/>
      <c r="D38" s="18"/>
      <c r="E38" s="18"/>
      <c r="F38" s="18"/>
      <c r="G38" s="18"/>
      <c r="H38" s="56"/>
      <c r="I38" s="19"/>
      <c r="J38" s="48"/>
    </row>
    <row r="39" spans="1:10" ht="15.75" thickBot="1" x14ac:dyDescent="0.3">
      <c r="A39" s="39"/>
      <c r="B39" s="53"/>
      <c r="C39" s="53"/>
      <c r="D39" s="53"/>
      <c r="E39" s="53"/>
      <c r="F39" s="53"/>
      <c r="G39" s="53"/>
      <c r="H39" s="53"/>
      <c r="I39" s="59"/>
      <c r="J39" s="48"/>
    </row>
    <row r="40" spans="1:10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1:10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1:10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1:10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1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8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8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8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8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8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8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</row>
    <row r="103" spans="2:10" x14ac:dyDescent="0.25">
      <c r="B103" s="48"/>
      <c r="C103" s="48"/>
      <c r="D103" s="48"/>
      <c r="E103" s="48"/>
      <c r="F103" s="48"/>
      <c r="G103" s="48"/>
      <c r="H103" s="48"/>
      <c r="I103" s="48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79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3.85546875" style="22" customWidth="1"/>
    <col min="3" max="4" width="5.5703125" style="22" customWidth="1"/>
    <col min="5" max="7" width="14.140625" style="22" customWidth="1"/>
    <col min="8" max="9" width="12.140625" style="22" customWidth="1"/>
    <col min="10" max="10" width="10.7109375" style="22" customWidth="1"/>
    <col min="17" max="16384" width="9.140625" style="22"/>
  </cols>
  <sheetData>
    <row r="1" spans="1:26" x14ac:dyDescent="0.25">
      <c r="A1" s="7">
        <v>20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6"/>
      <c r="K1" s="1" t="s">
        <v>183</v>
      </c>
      <c r="L1" s="362" t="s">
        <v>875</v>
      </c>
      <c r="M1" s="101"/>
      <c r="N1" s="101"/>
      <c r="O1" s="101"/>
      <c r="P1" s="101"/>
    </row>
    <row r="2" spans="1:26" x14ac:dyDescent="0.25">
      <c r="A2" s="23"/>
      <c r="B2" s="20"/>
      <c r="C2" s="20"/>
      <c r="D2" s="20"/>
      <c r="E2" s="20"/>
      <c r="F2" s="20"/>
      <c r="G2" s="20"/>
      <c r="H2" s="20"/>
      <c r="I2" s="24"/>
      <c r="K2" s="101"/>
      <c r="L2" s="101"/>
      <c r="M2" s="101"/>
      <c r="N2" s="101"/>
      <c r="O2" s="101"/>
      <c r="P2" s="101"/>
    </row>
    <row r="3" spans="1:26" ht="15.75" x14ac:dyDescent="0.25">
      <c r="A3" s="8" t="s">
        <v>13</v>
      </c>
      <c r="B3" s="36"/>
      <c r="C3" s="36"/>
      <c r="D3" s="36"/>
      <c r="E3" s="36"/>
      <c r="F3" s="36"/>
      <c r="G3" s="36"/>
      <c r="H3" s="36"/>
      <c r="I3" s="65"/>
      <c r="J3" s="48"/>
      <c r="K3" s="276" t="s">
        <v>59</v>
      </c>
      <c r="L3" s="101" t="s">
        <v>254</v>
      </c>
      <c r="M3" s="101"/>
      <c r="N3" s="243"/>
      <c r="O3" s="101"/>
      <c r="P3" s="101"/>
    </row>
    <row r="4" spans="1:26" ht="15.75" x14ac:dyDescent="0.25">
      <c r="A4" s="9">
        <f>INDEX('Point Grid'!B:B,MATCH($A$1,'Point Grid'!A:A,0))</f>
        <v>2</v>
      </c>
      <c r="B4" s="36"/>
      <c r="C4" s="36"/>
      <c r="D4" s="36"/>
      <c r="E4" s="36"/>
      <c r="F4" s="36"/>
      <c r="G4" s="36"/>
      <c r="H4" s="36"/>
      <c r="I4" s="65"/>
      <c r="J4" s="48"/>
      <c r="K4" s="276" t="s">
        <v>60</v>
      </c>
      <c r="L4" s="101" t="s">
        <v>844</v>
      </c>
      <c r="M4" s="101"/>
      <c r="N4" s="243"/>
      <c r="O4" s="101"/>
      <c r="P4" s="101"/>
    </row>
    <row r="5" spans="1:26" ht="15.75" x14ac:dyDescent="0.25">
      <c r="A5" s="23"/>
      <c r="B5" s="36"/>
      <c r="C5" s="36"/>
      <c r="D5" s="36"/>
      <c r="E5" s="36"/>
      <c r="F5" s="36"/>
      <c r="G5" s="36"/>
      <c r="H5" s="36"/>
      <c r="I5" s="65"/>
      <c r="J5" s="48"/>
      <c r="K5" s="276" t="s">
        <v>859</v>
      </c>
      <c r="L5" s="101" t="s">
        <v>873</v>
      </c>
      <c r="M5" s="101"/>
      <c r="N5" s="243"/>
      <c r="O5" s="101"/>
      <c r="P5" s="101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5.75" x14ac:dyDescent="0.25">
      <c r="A6" s="28" t="s">
        <v>2</v>
      </c>
      <c r="B6" s="601" t="s">
        <v>856</v>
      </c>
      <c r="C6" s="36"/>
      <c r="D6" s="36"/>
      <c r="E6" s="36"/>
      <c r="F6" s="36"/>
      <c r="G6" s="36"/>
      <c r="H6" s="36"/>
      <c r="I6" s="65"/>
      <c r="J6" s="48"/>
      <c r="K6" s="276" t="s">
        <v>860</v>
      </c>
      <c r="L6" s="602" t="s">
        <v>874</v>
      </c>
      <c r="M6" s="602"/>
      <c r="N6" s="243"/>
      <c r="O6" s="101"/>
      <c r="P6" s="101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6.5" thickBot="1" x14ac:dyDescent="0.3">
      <c r="A7" s="9">
        <f>INDEX('Point Grid'!$C$8:$I$32,MATCH($A$1,'Point Grid'!$A$8:$A$32,0),MATCH(A6,'Point Grid'!$C$7:$I$7,0))</f>
        <v>2</v>
      </c>
      <c r="B7" s="36" t="s">
        <v>857</v>
      </c>
      <c r="C7" s="36"/>
      <c r="D7" s="36"/>
      <c r="E7" s="36"/>
      <c r="F7" s="36"/>
      <c r="G7" s="36"/>
      <c r="H7" s="36"/>
      <c r="I7" s="65"/>
      <c r="J7" s="48"/>
      <c r="K7" s="276" t="s">
        <v>861</v>
      </c>
      <c r="L7" s="101" t="s">
        <v>844</v>
      </c>
      <c r="M7" s="101"/>
      <c r="N7" s="243"/>
      <c r="O7" s="243"/>
      <c r="P7" s="243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6.5" thickBot="1" x14ac:dyDescent="0.3">
      <c r="A8" s="5"/>
      <c r="B8" s="30" t="s">
        <v>858</v>
      </c>
      <c r="C8" s="36"/>
      <c r="D8" s="36"/>
      <c r="E8" s="36"/>
      <c r="F8" s="36"/>
      <c r="G8" s="36"/>
      <c r="H8" s="36"/>
      <c r="I8" s="65"/>
      <c r="J8" s="48"/>
      <c r="K8" s="276" t="s">
        <v>862</v>
      </c>
      <c r="L8" s="101" t="s">
        <v>873</v>
      </c>
      <c r="M8" s="101"/>
      <c r="N8" s="243"/>
      <c r="O8" s="243"/>
      <c r="P8" s="243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.75" x14ac:dyDescent="0.25">
      <c r="A9" s="23"/>
      <c r="B9" s="30"/>
      <c r="C9" s="36"/>
      <c r="D9" s="36"/>
      <c r="E9" s="36"/>
      <c r="F9" s="36"/>
      <c r="G9" s="36"/>
      <c r="H9" s="36"/>
      <c r="I9" s="65"/>
      <c r="J9" s="48"/>
      <c r="K9" s="276" t="s">
        <v>863</v>
      </c>
      <c r="L9" s="101" t="s">
        <v>254</v>
      </c>
      <c r="M9" s="101"/>
      <c r="N9" s="243"/>
      <c r="O9" s="243"/>
      <c r="P9" s="243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.75" x14ac:dyDescent="0.25">
      <c r="A10" s="23"/>
      <c r="B10" s="597" t="s">
        <v>59</v>
      </c>
      <c r="C10" s="601" t="s">
        <v>865</v>
      </c>
      <c r="D10" s="601"/>
      <c r="E10" s="36"/>
      <c r="F10" s="36"/>
      <c r="G10" s="36"/>
      <c r="H10" s="36"/>
      <c r="I10" s="65"/>
      <c r="J10" s="48"/>
      <c r="K10" s="276" t="s">
        <v>864</v>
      </c>
      <c r="L10" s="602" t="s">
        <v>874</v>
      </c>
      <c r="M10" s="602"/>
      <c r="N10" s="243"/>
      <c r="O10" s="243"/>
      <c r="P10" s="243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.75" x14ac:dyDescent="0.25">
      <c r="A11" s="23"/>
      <c r="B11" s="597" t="s">
        <v>60</v>
      </c>
      <c r="C11" s="601" t="s">
        <v>866</v>
      </c>
      <c r="D11" s="601"/>
      <c r="E11" s="36"/>
      <c r="F11" s="36"/>
      <c r="G11" s="36"/>
      <c r="H11" s="36"/>
      <c r="I11" s="65"/>
      <c r="J11" s="48"/>
      <c r="K11" s="243"/>
      <c r="L11" s="243"/>
      <c r="M11" s="243"/>
      <c r="N11" s="243"/>
      <c r="O11" s="243"/>
      <c r="P11" s="243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5.75" x14ac:dyDescent="0.25">
      <c r="A12" s="23"/>
      <c r="B12" s="597" t="s">
        <v>859</v>
      </c>
      <c r="C12" s="601" t="s">
        <v>869</v>
      </c>
      <c r="D12" s="601"/>
      <c r="E12" s="36"/>
      <c r="F12" s="36"/>
      <c r="G12" s="36"/>
      <c r="H12" s="36"/>
      <c r="I12" s="65"/>
      <c r="J12" s="48"/>
      <c r="K12" s="243"/>
      <c r="L12" s="243"/>
      <c r="M12" s="243"/>
      <c r="N12" s="243"/>
      <c r="O12" s="243"/>
      <c r="P12" s="243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5.75" x14ac:dyDescent="0.25">
      <c r="A13" s="23"/>
      <c r="B13" s="597" t="s">
        <v>860</v>
      </c>
      <c r="C13" s="601" t="s">
        <v>867</v>
      </c>
      <c r="D13" s="601"/>
      <c r="E13" s="36"/>
      <c r="F13" s="36"/>
      <c r="G13" s="36"/>
      <c r="H13" s="36"/>
      <c r="I13" s="65"/>
      <c r="J13" s="48"/>
      <c r="K13" s="276"/>
      <c r="L13" s="301"/>
      <c r="M13" s="243"/>
      <c r="N13" s="243"/>
      <c r="O13" s="243"/>
      <c r="P13" s="243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5.75" x14ac:dyDescent="0.25">
      <c r="A14" s="23"/>
      <c r="B14" s="597" t="s">
        <v>861</v>
      </c>
      <c r="C14" s="601" t="s">
        <v>872</v>
      </c>
      <c r="D14" s="601"/>
      <c r="E14" s="36"/>
      <c r="F14" s="36"/>
      <c r="G14" s="36"/>
      <c r="H14" s="36"/>
      <c r="I14" s="65"/>
      <c r="J14" s="48"/>
      <c r="K14" s="243"/>
      <c r="L14" s="300"/>
      <c r="M14" s="243"/>
      <c r="N14" s="243"/>
      <c r="O14" s="243"/>
      <c r="P14" s="243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5.75" x14ac:dyDescent="0.25">
      <c r="A15" s="23"/>
      <c r="B15" s="597" t="s">
        <v>862</v>
      </c>
      <c r="C15" s="601" t="s">
        <v>868</v>
      </c>
      <c r="D15" s="601"/>
      <c r="E15" s="36"/>
      <c r="F15" s="36"/>
      <c r="G15" s="36"/>
      <c r="H15" s="36"/>
      <c r="I15" s="65"/>
      <c r="J15" s="48"/>
      <c r="K15" s="243"/>
      <c r="L15" s="300"/>
      <c r="M15" s="243"/>
      <c r="N15" s="243"/>
      <c r="O15" s="243"/>
      <c r="P15" s="243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5.75" x14ac:dyDescent="0.25">
      <c r="A16" s="23"/>
      <c r="B16" s="597" t="s">
        <v>863</v>
      </c>
      <c r="C16" s="601" t="s">
        <v>871</v>
      </c>
      <c r="D16" s="601"/>
      <c r="E16" s="36"/>
      <c r="F16" s="36"/>
      <c r="G16" s="36"/>
      <c r="H16" s="36"/>
      <c r="I16" s="65"/>
      <c r="J16" s="48"/>
      <c r="K16" s="243"/>
      <c r="L16" s="300"/>
      <c r="M16" s="243"/>
      <c r="N16" s="243"/>
      <c r="O16" s="243"/>
      <c r="P16" s="243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5.75" x14ac:dyDescent="0.25">
      <c r="A17" s="23"/>
      <c r="B17" s="597" t="s">
        <v>864</v>
      </c>
      <c r="C17" s="601" t="s">
        <v>870</v>
      </c>
      <c r="D17" s="601"/>
      <c r="E17" s="36"/>
      <c r="F17" s="36"/>
      <c r="G17" s="36"/>
      <c r="H17" s="36"/>
      <c r="I17" s="65"/>
      <c r="J17" s="48"/>
      <c r="K17" s="243"/>
      <c r="L17" s="300"/>
      <c r="M17" s="243"/>
      <c r="N17" s="243"/>
      <c r="O17" s="243"/>
      <c r="P17" s="243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5.75" x14ac:dyDescent="0.25">
      <c r="A18" s="23"/>
      <c r="B18" s="30"/>
      <c r="C18" s="601"/>
      <c r="D18" s="601"/>
      <c r="E18" s="36"/>
      <c r="F18" s="36"/>
      <c r="G18" s="36"/>
      <c r="H18" s="36"/>
      <c r="I18" s="65"/>
      <c r="J18" s="48"/>
      <c r="K18" s="243"/>
      <c r="L18" s="243"/>
      <c r="M18" s="243"/>
      <c r="N18" s="243"/>
      <c r="O18" s="243"/>
      <c r="P18" s="243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x14ac:dyDescent="0.25">
      <c r="A19" s="23"/>
      <c r="B19" s="30"/>
      <c r="C19" s="36"/>
      <c r="D19" s="36"/>
      <c r="E19" s="36"/>
      <c r="F19" s="36"/>
      <c r="G19" s="36"/>
      <c r="H19" s="36"/>
      <c r="I19" s="65"/>
      <c r="J19" s="48"/>
      <c r="K19" s="243"/>
      <c r="L19" s="243"/>
      <c r="M19" s="243"/>
      <c r="N19" s="243"/>
      <c r="O19" s="243"/>
      <c r="P19" s="243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5.75" x14ac:dyDescent="0.25">
      <c r="A20" s="23"/>
      <c r="B20" s="30"/>
      <c r="C20" s="36"/>
      <c r="D20" s="36"/>
      <c r="E20" s="36"/>
      <c r="F20" s="36"/>
      <c r="G20" s="36"/>
      <c r="H20" s="36"/>
      <c r="I20" s="65"/>
      <c r="J20" s="48"/>
      <c r="K20" s="243"/>
      <c r="L20" s="243"/>
      <c r="M20" s="243"/>
      <c r="N20" s="243"/>
      <c r="O20" s="243"/>
      <c r="P20" s="243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 thickBot="1" x14ac:dyDescent="0.3">
      <c r="A21" s="25"/>
      <c r="B21" s="49"/>
      <c r="C21" s="49"/>
      <c r="D21" s="49"/>
      <c r="E21" s="49"/>
      <c r="F21" s="49"/>
      <c r="G21" s="49"/>
      <c r="H21" s="49"/>
      <c r="I21" s="50"/>
      <c r="J21" s="48"/>
      <c r="K21" s="243"/>
      <c r="L21" s="243"/>
      <c r="M21" s="243"/>
      <c r="N21" s="243"/>
      <c r="O21" s="243"/>
      <c r="P21" s="243"/>
    </row>
    <row r="22" spans="1:26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276"/>
      <c r="L22" s="243"/>
      <c r="M22" s="243"/>
      <c r="N22" s="243"/>
      <c r="O22" s="243"/>
      <c r="P22" s="243"/>
    </row>
    <row r="23" spans="1:26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243"/>
      <c r="L23" s="243"/>
      <c r="M23" s="243"/>
      <c r="N23" s="243"/>
      <c r="O23" s="243"/>
      <c r="P23" s="243"/>
    </row>
    <row r="24" spans="1:26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243"/>
      <c r="L24" s="243"/>
      <c r="M24" s="243"/>
      <c r="N24" s="243"/>
      <c r="O24" s="243"/>
      <c r="P24" s="243"/>
    </row>
    <row r="25" spans="1:26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101"/>
      <c r="L25" s="101"/>
      <c r="M25" s="101"/>
      <c r="N25" s="101"/>
      <c r="O25" s="101"/>
      <c r="P25" s="101"/>
    </row>
    <row r="26" spans="1:26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276"/>
      <c r="L26" s="1"/>
      <c r="M26" s="243"/>
      <c r="N26" s="243"/>
      <c r="O26" s="243"/>
      <c r="P26" s="243"/>
    </row>
    <row r="27" spans="1:26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243"/>
      <c r="L27" s="243"/>
      <c r="M27" s="243"/>
      <c r="N27" s="243"/>
      <c r="O27" s="243"/>
      <c r="P27" s="243"/>
    </row>
    <row r="28" spans="1:26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243"/>
      <c r="L28" s="300"/>
      <c r="M28" s="243"/>
      <c r="N28" s="243"/>
      <c r="O28" s="243"/>
      <c r="P28" s="243"/>
    </row>
    <row r="29" spans="1:26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243"/>
      <c r="L29" s="300"/>
      <c r="M29" s="243"/>
      <c r="N29" s="243"/>
      <c r="O29" s="243"/>
      <c r="P29" s="243"/>
    </row>
    <row r="30" spans="1:26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243"/>
      <c r="L30" s="243"/>
      <c r="M30" s="243"/>
      <c r="N30" s="243"/>
      <c r="O30" s="243"/>
      <c r="P30" s="243"/>
    </row>
    <row r="31" spans="1:26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243"/>
      <c r="L31" s="243"/>
      <c r="M31" s="243"/>
      <c r="N31" s="243"/>
      <c r="O31" s="243"/>
      <c r="P31" s="243"/>
    </row>
    <row r="32" spans="1:26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243"/>
      <c r="L32" s="243"/>
      <c r="M32" s="243"/>
      <c r="N32" s="243"/>
      <c r="O32" s="243"/>
      <c r="P32" s="243"/>
    </row>
    <row r="33" spans="2:16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243"/>
      <c r="L33" s="243"/>
      <c r="M33" s="243"/>
      <c r="N33" s="243"/>
      <c r="O33" s="243"/>
      <c r="P33" s="243"/>
    </row>
    <row r="34" spans="2:16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243"/>
      <c r="L34" s="243"/>
      <c r="M34" s="243"/>
      <c r="N34" s="243"/>
      <c r="O34" s="243"/>
      <c r="P34" s="243"/>
    </row>
    <row r="35" spans="2:16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276"/>
      <c r="L35" s="1"/>
      <c r="M35" s="243"/>
      <c r="N35" s="243"/>
      <c r="O35" s="243"/>
      <c r="P35" s="243"/>
    </row>
    <row r="36" spans="2:16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243"/>
      <c r="L36" s="300"/>
      <c r="M36" s="243"/>
      <c r="N36" s="243"/>
      <c r="O36" s="243"/>
      <c r="P36" s="243"/>
    </row>
    <row r="37" spans="2:16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243"/>
      <c r="L37" s="300"/>
      <c r="M37" s="243"/>
      <c r="N37" s="243"/>
      <c r="O37" s="243"/>
      <c r="P37" s="243"/>
    </row>
    <row r="38" spans="2:16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243"/>
      <c r="L38" s="300"/>
      <c r="M38" s="243"/>
      <c r="N38" s="243"/>
      <c r="O38" s="243"/>
      <c r="P38" s="243"/>
    </row>
    <row r="39" spans="2:16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243"/>
      <c r="L39" s="300"/>
      <c r="M39" s="243"/>
      <c r="N39" s="243"/>
      <c r="O39" s="243"/>
      <c r="P39" s="243"/>
    </row>
    <row r="40" spans="2:16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243"/>
      <c r="L40" s="300"/>
      <c r="M40" s="243"/>
      <c r="N40" s="243"/>
      <c r="O40" s="243"/>
      <c r="P40" s="243"/>
    </row>
    <row r="41" spans="2:16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243"/>
      <c r="L41" s="300"/>
      <c r="M41" s="243"/>
      <c r="N41" s="243"/>
      <c r="O41" s="243"/>
      <c r="P41" s="243"/>
    </row>
    <row r="42" spans="2:16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243"/>
      <c r="L42" s="300"/>
      <c r="M42" s="243"/>
      <c r="N42" s="243"/>
      <c r="O42" s="243"/>
      <c r="P42" s="243"/>
    </row>
    <row r="43" spans="2:16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243"/>
      <c r="L43" s="300"/>
      <c r="M43" s="243"/>
      <c r="N43" s="243"/>
      <c r="O43" s="243"/>
      <c r="P43" s="243"/>
    </row>
    <row r="44" spans="2:16" x14ac:dyDescent="0.25">
      <c r="B44" s="48"/>
      <c r="C44" s="48"/>
      <c r="D44" s="48"/>
      <c r="E44" s="48"/>
      <c r="F44" s="48"/>
      <c r="G44" s="48"/>
      <c r="H44" s="48"/>
      <c r="I44" s="48"/>
      <c r="J44" s="48"/>
      <c r="K44" s="243"/>
      <c r="L44" s="300"/>
      <c r="M44" s="243"/>
      <c r="N44" s="243"/>
      <c r="O44" s="243"/>
      <c r="P44" s="243"/>
    </row>
    <row r="45" spans="2:16" x14ac:dyDescent="0.25">
      <c r="B45" s="48"/>
      <c r="C45" s="48"/>
      <c r="D45" s="48"/>
      <c r="E45" s="48"/>
      <c r="F45" s="48"/>
      <c r="G45" s="48"/>
      <c r="H45" s="48"/>
      <c r="I45" s="48"/>
      <c r="J45" s="48"/>
      <c r="K45" s="243"/>
      <c r="L45" s="300"/>
      <c r="M45" s="243"/>
      <c r="N45" s="243"/>
      <c r="O45" s="243"/>
      <c r="P45" s="243"/>
    </row>
    <row r="46" spans="2:16" x14ac:dyDescent="0.25">
      <c r="B46" s="48"/>
      <c r="C46" s="48"/>
      <c r="D46" s="48"/>
      <c r="E46" s="48"/>
      <c r="F46" s="48"/>
      <c r="G46" s="48"/>
      <c r="H46" s="48"/>
      <c r="I46" s="48"/>
      <c r="J46" s="48"/>
      <c r="K46" s="243"/>
      <c r="L46" s="300"/>
      <c r="M46" s="243"/>
      <c r="N46" s="243"/>
      <c r="O46" s="243"/>
      <c r="P46" s="243"/>
    </row>
    <row r="47" spans="2:16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243"/>
      <c r="L47" s="300"/>
      <c r="M47" s="243"/>
      <c r="N47" s="243"/>
      <c r="O47" s="243"/>
      <c r="P47" s="243"/>
    </row>
    <row r="48" spans="2:16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243"/>
      <c r="L48" s="300"/>
      <c r="M48" s="243"/>
      <c r="N48" s="243"/>
      <c r="O48" s="243"/>
      <c r="P48" s="243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83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4" style="22" customWidth="1"/>
    <col min="3" max="9" width="11" style="22" customWidth="1"/>
    <col min="10" max="10" width="10.7109375" style="22" customWidth="1"/>
    <col min="11" max="12" width="9.140625" style="22"/>
    <col min="13" max="13" width="12.85546875" style="22" customWidth="1"/>
    <col min="14" max="16384" width="9.140625" style="22"/>
  </cols>
  <sheetData>
    <row r="1" spans="1:23" x14ac:dyDescent="0.25">
      <c r="A1" s="7">
        <v>21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6"/>
      <c r="K1" s="1" t="s">
        <v>183</v>
      </c>
      <c r="L1" s="362" t="s">
        <v>875</v>
      </c>
    </row>
    <row r="2" spans="1:23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23" x14ac:dyDescent="0.25">
      <c r="A3" s="8" t="s">
        <v>13</v>
      </c>
      <c r="B3" s="18" t="s">
        <v>149</v>
      </c>
      <c r="C3" s="18"/>
      <c r="D3" s="18"/>
      <c r="E3" s="18"/>
      <c r="F3" s="18"/>
      <c r="G3" s="18"/>
      <c r="H3" s="20"/>
      <c r="I3" s="24"/>
      <c r="K3" s="276" t="s">
        <v>2</v>
      </c>
      <c r="L3" s="101" t="s">
        <v>345</v>
      </c>
      <c r="M3" s="101"/>
      <c r="N3" s="276" t="s">
        <v>205</v>
      </c>
      <c r="O3" s="326" t="s">
        <v>347</v>
      </c>
      <c r="P3" s="276" t="s">
        <v>206</v>
      </c>
      <c r="Q3" s="326" t="s">
        <v>348</v>
      </c>
      <c r="R3" s="276" t="s">
        <v>206</v>
      </c>
      <c r="S3" s="326" t="s">
        <v>322</v>
      </c>
      <c r="T3" s="101"/>
      <c r="U3" s="101"/>
      <c r="V3" s="101"/>
      <c r="W3" s="101"/>
    </row>
    <row r="4" spans="1:23" x14ac:dyDescent="0.25">
      <c r="A4" s="9">
        <f>INDEX('Point Grid'!B:B,MATCH($A$1,'Point Grid'!A:A,0))</f>
        <v>2.25</v>
      </c>
      <c r="B4" s="18"/>
      <c r="C4" s="18"/>
      <c r="D4" s="18"/>
      <c r="E4" s="18"/>
      <c r="F4" s="18"/>
      <c r="G4" s="18"/>
      <c r="H4" s="20"/>
      <c r="I4" s="24"/>
      <c r="K4" s="101"/>
      <c r="L4" s="101"/>
      <c r="M4" s="101"/>
      <c r="N4" s="276" t="s">
        <v>205</v>
      </c>
      <c r="O4" s="327">
        <f>F5</f>
        <v>10920</v>
      </c>
      <c r="P4" s="276" t="s">
        <v>206</v>
      </c>
      <c r="Q4" s="327">
        <f>F6</f>
        <v>5460</v>
      </c>
      <c r="R4" s="276" t="s">
        <v>206</v>
      </c>
      <c r="S4" s="327">
        <f>F7</f>
        <v>2140</v>
      </c>
      <c r="T4" s="101"/>
      <c r="U4" s="101"/>
      <c r="V4" s="101"/>
      <c r="W4" s="101"/>
    </row>
    <row r="5" spans="1:23" x14ac:dyDescent="0.25">
      <c r="A5" s="30"/>
      <c r="B5" s="205" t="s">
        <v>156</v>
      </c>
      <c r="C5" s="112"/>
      <c r="D5" s="112"/>
      <c r="E5" s="96"/>
      <c r="F5" s="209">
        <v>10920</v>
      </c>
      <c r="G5" s="18"/>
      <c r="H5" s="20"/>
      <c r="I5" s="24"/>
      <c r="K5" s="243"/>
      <c r="L5" s="243"/>
      <c r="M5" s="243"/>
      <c r="N5" s="276" t="s">
        <v>205</v>
      </c>
      <c r="O5" s="335">
        <f>O4+Q4+S4</f>
        <v>18520</v>
      </c>
      <c r="P5" s="243"/>
      <c r="Q5" s="243"/>
      <c r="R5" s="243"/>
      <c r="S5" s="243"/>
      <c r="T5" s="243"/>
      <c r="U5" s="243"/>
      <c r="V5" s="243"/>
      <c r="W5" s="243"/>
    </row>
    <row r="6" spans="1:23" x14ac:dyDescent="0.25">
      <c r="A6" s="9"/>
      <c r="B6" s="206" t="s">
        <v>157</v>
      </c>
      <c r="C6" s="32"/>
      <c r="D6" s="32"/>
      <c r="E6" s="32"/>
      <c r="F6" s="210">
        <v>5460</v>
      </c>
      <c r="G6" s="18"/>
      <c r="H6" s="20"/>
      <c r="I6" s="24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</row>
    <row r="7" spans="1:23" x14ac:dyDescent="0.25">
      <c r="A7" s="9"/>
      <c r="B7" s="207" t="s">
        <v>158</v>
      </c>
      <c r="C7" s="208"/>
      <c r="D7" s="208"/>
      <c r="E7" s="208"/>
      <c r="F7" s="212">
        <v>2140</v>
      </c>
      <c r="G7" s="18"/>
      <c r="H7" s="20"/>
      <c r="I7" s="24"/>
      <c r="K7" s="243"/>
      <c r="L7" s="243" t="s">
        <v>346</v>
      </c>
      <c r="M7" s="243"/>
      <c r="N7" s="336" t="s">
        <v>323</v>
      </c>
      <c r="O7" s="244">
        <f>F10</f>
        <v>16790</v>
      </c>
      <c r="P7" s="244" t="s">
        <v>223</v>
      </c>
      <c r="Q7" s="244">
        <f>F11</f>
        <v>20250</v>
      </c>
      <c r="R7" s="243" t="s">
        <v>324</v>
      </c>
      <c r="S7" s="243"/>
      <c r="T7" s="243"/>
      <c r="U7" s="243"/>
      <c r="V7" s="243"/>
      <c r="W7" s="243"/>
    </row>
    <row r="8" spans="1:23" ht="15" customHeight="1" x14ac:dyDescent="0.25">
      <c r="A8" s="9"/>
      <c r="B8" s="18"/>
      <c r="C8" s="32"/>
      <c r="D8" s="32"/>
      <c r="E8" s="18"/>
      <c r="F8" s="56"/>
      <c r="G8" s="56"/>
      <c r="H8" s="98"/>
      <c r="I8" s="24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</row>
    <row r="9" spans="1:23" ht="15" customHeight="1" x14ac:dyDescent="0.25">
      <c r="A9" s="9"/>
      <c r="B9" s="205" t="s">
        <v>600</v>
      </c>
      <c r="C9" s="96"/>
      <c r="D9" s="96"/>
      <c r="E9" s="112"/>
      <c r="F9" s="209">
        <v>18240</v>
      </c>
      <c r="G9" s="18"/>
      <c r="H9" s="20"/>
      <c r="I9" s="24"/>
      <c r="K9" s="243"/>
      <c r="L9" s="243" t="s">
        <v>325</v>
      </c>
      <c r="M9" s="243"/>
      <c r="N9" s="243"/>
      <c r="O9" s="532" t="str">
        <f>IF(O5&lt;O7,"below",IF(O5&gt;Q7,"above","within"))</f>
        <v>within</v>
      </c>
      <c r="P9" s="338" t="s">
        <v>326</v>
      </c>
      <c r="Q9" s="338"/>
      <c r="R9" s="338"/>
      <c r="S9" s="338"/>
      <c r="T9" s="533" t="str">
        <f>IF(O9="within","reasonable",IF(O9="below","inadequate","excessive"))</f>
        <v>reasonable</v>
      </c>
      <c r="U9" s="243"/>
      <c r="V9" s="243"/>
      <c r="W9" s="243"/>
    </row>
    <row r="10" spans="1:23" ht="15" customHeight="1" x14ac:dyDescent="0.25">
      <c r="A10" s="9"/>
      <c r="B10" s="206" t="s">
        <v>599</v>
      </c>
      <c r="C10" s="32"/>
      <c r="D10" s="32"/>
      <c r="E10" s="18"/>
      <c r="F10" s="210">
        <v>16790</v>
      </c>
      <c r="G10" s="18"/>
      <c r="H10" s="20"/>
      <c r="I10" s="24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</row>
    <row r="11" spans="1:23" ht="15" customHeight="1" x14ac:dyDescent="0.25">
      <c r="A11" s="9"/>
      <c r="B11" s="206" t="s">
        <v>601</v>
      </c>
      <c r="C11" s="32"/>
      <c r="D11" s="32"/>
      <c r="E11" s="18"/>
      <c r="F11" s="210">
        <v>20250</v>
      </c>
      <c r="G11" s="18"/>
      <c r="H11" s="20"/>
      <c r="I11" s="24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</row>
    <row r="12" spans="1:23" ht="15" customHeight="1" x14ac:dyDescent="0.25">
      <c r="A12" s="9"/>
      <c r="B12" s="207" t="s">
        <v>150</v>
      </c>
      <c r="C12" s="208"/>
      <c r="D12" s="208"/>
      <c r="E12" s="211"/>
      <c r="F12" s="212">
        <v>760</v>
      </c>
      <c r="G12" s="18"/>
      <c r="H12" s="20"/>
      <c r="I12" s="24"/>
      <c r="K12" s="276" t="s">
        <v>3</v>
      </c>
      <c r="L12" s="243" t="s">
        <v>327</v>
      </c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</row>
    <row r="13" spans="1:23" ht="15" customHeight="1" x14ac:dyDescent="0.25">
      <c r="A13" s="9"/>
      <c r="B13" s="18"/>
      <c r="C13" s="32"/>
      <c r="D13" s="32"/>
      <c r="E13" s="18"/>
      <c r="F13" s="56"/>
      <c r="G13" s="56"/>
      <c r="H13" s="98"/>
      <c r="I13" s="24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</row>
    <row r="14" spans="1:23" ht="15" customHeight="1" x14ac:dyDescent="0.25">
      <c r="A14" s="9"/>
      <c r="B14" s="205" t="s">
        <v>151</v>
      </c>
      <c r="C14" s="96"/>
      <c r="D14" s="96"/>
      <c r="E14" s="112"/>
      <c r="F14" s="209">
        <v>22350</v>
      </c>
      <c r="G14" s="18"/>
      <c r="H14" s="20"/>
      <c r="I14" s="24"/>
      <c r="K14" s="243"/>
      <c r="L14" s="243" t="s">
        <v>308</v>
      </c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</row>
    <row r="15" spans="1:23" ht="15" customHeight="1" x14ac:dyDescent="0.25">
      <c r="A15" s="9"/>
      <c r="B15" s="207" t="s">
        <v>152</v>
      </c>
      <c r="C15" s="208"/>
      <c r="D15" s="208"/>
      <c r="E15" s="211"/>
      <c r="F15" s="212">
        <v>9310</v>
      </c>
      <c r="G15" s="18"/>
      <c r="H15" s="20"/>
      <c r="I15" s="24"/>
      <c r="K15" s="243"/>
      <c r="L15" s="243" t="s">
        <v>309</v>
      </c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</row>
    <row r="16" spans="1:23" ht="15" customHeight="1" x14ac:dyDescent="0.25">
      <c r="A16" s="9"/>
      <c r="B16" s="18"/>
      <c r="C16" s="32"/>
      <c r="D16" s="32"/>
      <c r="E16" s="18"/>
      <c r="F16" s="56"/>
      <c r="G16" s="56"/>
      <c r="H16" s="98"/>
      <c r="I16" s="24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</row>
    <row r="17" spans="1:23" ht="15" customHeight="1" x14ac:dyDescent="0.25">
      <c r="A17" s="28" t="s">
        <v>2</v>
      </c>
      <c r="B17" s="18" t="s">
        <v>153</v>
      </c>
      <c r="C17" s="32"/>
      <c r="D17" s="32"/>
      <c r="E17" s="18"/>
      <c r="F17" s="56"/>
      <c r="G17" s="56"/>
      <c r="H17" s="98"/>
      <c r="I17" s="24"/>
      <c r="K17" s="243"/>
      <c r="L17" s="243" t="s">
        <v>310</v>
      </c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</row>
    <row r="18" spans="1:23" ht="15" customHeight="1" thickBot="1" x14ac:dyDescent="0.3">
      <c r="A18" s="9">
        <f>INDEX('Point Grid'!$C$8:$I$32,MATCH($A$1,'Point Grid'!$A$8:$A$32,0),MATCH(A17,'Point Grid'!$C$7:$I$7,0))</f>
        <v>0.75</v>
      </c>
      <c r="B18" s="18"/>
      <c r="C18" s="32"/>
      <c r="D18" s="32"/>
      <c r="E18" s="18"/>
      <c r="F18" s="56"/>
      <c r="G18" s="56"/>
      <c r="H18" s="98"/>
      <c r="I18" s="24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</row>
    <row r="19" spans="1:23" ht="15" customHeight="1" thickBot="1" x14ac:dyDescent="0.3">
      <c r="A19" s="5"/>
      <c r="B19" s="18"/>
      <c r="C19" s="32"/>
      <c r="D19" s="32"/>
      <c r="E19" s="18"/>
      <c r="F19" s="56"/>
      <c r="G19" s="56"/>
      <c r="H19" s="98"/>
      <c r="I19" s="24"/>
      <c r="K19" s="243"/>
      <c r="L19" s="243" t="s">
        <v>311</v>
      </c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</row>
    <row r="20" spans="1:23" ht="15" customHeight="1" x14ac:dyDescent="0.25">
      <c r="A20" s="23"/>
      <c r="B20" s="18"/>
      <c r="C20" s="32"/>
      <c r="D20" s="32"/>
      <c r="E20" s="18"/>
      <c r="F20" s="56"/>
      <c r="G20" s="56"/>
      <c r="H20" s="98"/>
      <c r="I20" s="24"/>
      <c r="K20" s="243"/>
      <c r="L20" s="243"/>
      <c r="M20" s="330" t="s">
        <v>205</v>
      </c>
      <c r="N20" s="327" t="s">
        <v>348</v>
      </c>
      <c r="O20" s="244" t="s">
        <v>206</v>
      </c>
      <c r="P20" s="327" t="s">
        <v>322</v>
      </c>
      <c r="Q20" s="244" t="s">
        <v>206</v>
      </c>
      <c r="R20" s="327" t="s">
        <v>349</v>
      </c>
      <c r="S20" s="243"/>
      <c r="T20" s="243"/>
      <c r="U20" s="243"/>
      <c r="V20" s="243"/>
      <c r="W20" s="243"/>
    </row>
    <row r="21" spans="1:23" ht="15" customHeight="1" x14ac:dyDescent="0.25">
      <c r="A21" s="28" t="s">
        <v>3</v>
      </c>
      <c r="B21" s="18" t="s">
        <v>154</v>
      </c>
      <c r="C21" s="32"/>
      <c r="D21" s="32"/>
      <c r="E21" s="18"/>
      <c r="F21" s="56"/>
      <c r="G21" s="56"/>
      <c r="H21" s="98"/>
      <c r="I21" s="24"/>
      <c r="K21" s="243"/>
      <c r="L21" s="243"/>
      <c r="M21" s="330" t="s">
        <v>205</v>
      </c>
      <c r="N21" s="327">
        <f>F6</f>
        <v>5460</v>
      </c>
      <c r="O21" s="244" t="s">
        <v>206</v>
      </c>
      <c r="P21" s="327">
        <f>F7</f>
        <v>2140</v>
      </c>
      <c r="Q21" s="244" t="s">
        <v>206</v>
      </c>
      <c r="R21" s="327">
        <f>F12</f>
        <v>760</v>
      </c>
      <c r="S21" s="243"/>
      <c r="T21" s="243"/>
      <c r="U21" s="243"/>
      <c r="V21" s="243"/>
      <c r="W21" s="243"/>
    </row>
    <row r="22" spans="1:23" ht="15" customHeight="1" thickBot="1" x14ac:dyDescent="0.3">
      <c r="A22" s="9">
        <f>INDEX('Point Grid'!$C$8:$I$32,MATCH($A$1,'Point Grid'!$A$8:$A$32,0),MATCH(A21,'Point Grid'!$C$7:$I$7,0))</f>
        <v>0.5</v>
      </c>
      <c r="B22" s="18"/>
      <c r="C22" s="32"/>
      <c r="D22" s="32"/>
      <c r="E22" s="18"/>
      <c r="F22" s="56"/>
      <c r="G22" s="56"/>
      <c r="H22" s="98"/>
      <c r="I22" s="24"/>
      <c r="K22" s="243"/>
      <c r="L22" s="243"/>
      <c r="M22" s="330" t="s">
        <v>205</v>
      </c>
      <c r="N22" s="327">
        <f>N21+P21+R21</f>
        <v>8360</v>
      </c>
      <c r="O22" s="243"/>
      <c r="P22" s="243"/>
      <c r="Q22" s="243"/>
      <c r="R22" s="243"/>
      <c r="S22" s="243"/>
      <c r="T22" s="243"/>
      <c r="U22" s="243"/>
      <c r="V22" s="243"/>
      <c r="W22" s="243"/>
    </row>
    <row r="23" spans="1:23" ht="15" customHeight="1" thickBot="1" x14ac:dyDescent="0.3">
      <c r="A23" s="5"/>
      <c r="B23" s="18"/>
      <c r="C23" s="32"/>
      <c r="D23" s="32"/>
      <c r="E23" s="18"/>
      <c r="F23" s="56"/>
      <c r="G23" s="56"/>
      <c r="H23" s="99"/>
      <c r="I23" s="24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</row>
    <row r="24" spans="1:23" ht="14.25" customHeight="1" x14ac:dyDescent="0.25">
      <c r="A24" s="38"/>
      <c r="B24" s="18"/>
      <c r="C24" s="32"/>
      <c r="D24" s="32"/>
      <c r="E24" s="18"/>
      <c r="F24" s="56"/>
      <c r="G24" s="56"/>
      <c r="H24" s="99"/>
      <c r="I24" s="24"/>
      <c r="K24" s="243"/>
      <c r="L24" s="243" t="s">
        <v>350</v>
      </c>
      <c r="M24" s="243"/>
      <c r="N24" s="243"/>
      <c r="O24" s="336" t="s">
        <v>323</v>
      </c>
      <c r="P24" s="244">
        <f>F10-F5</f>
        <v>5870</v>
      </c>
      <c r="Q24" s="244" t="s">
        <v>223</v>
      </c>
      <c r="R24" s="244">
        <f>F11-F5</f>
        <v>9330</v>
      </c>
      <c r="S24" s="243" t="s">
        <v>324</v>
      </c>
      <c r="T24" s="243"/>
      <c r="U24" s="243"/>
      <c r="V24" s="243"/>
      <c r="W24" s="243"/>
    </row>
    <row r="25" spans="1:23" ht="15" customHeight="1" x14ac:dyDescent="0.25">
      <c r="A25" s="28" t="s">
        <v>4</v>
      </c>
      <c r="B25" s="18" t="s">
        <v>155</v>
      </c>
      <c r="C25" s="32"/>
      <c r="D25" s="32"/>
      <c r="E25" s="18"/>
      <c r="F25" s="56"/>
      <c r="G25" s="56"/>
      <c r="H25" s="99"/>
      <c r="I25" s="24"/>
      <c r="K25" s="243"/>
      <c r="L25" s="243"/>
      <c r="M25" s="330"/>
      <c r="N25" s="243"/>
      <c r="O25" s="243"/>
      <c r="P25" s="243"/>
      <c r="Q25" s="243"/>
      <c r="R25" s="243"/>
      <c r="S25" s="243"/>
      <c r="T25" s="243"/>
      <c r="U25" s="243"/>
      <c r="V25" s="243"/>
      <c r="W25" s="243"/>
    </row>
    <row r="26" spans="1:23" ht="15" customHeight="1" thickBot="1" x14ac:dyDescent="0.3">
      <c r="A26" s="9">
        <f>INDEX('Point Grid'!$C$8:$I$32,MATCH($A$1,'Point Grid'!$A$8:$A$32,0),MATCH(A25,'Point Grid'!$C$7:$I$7,0))</f>
        <v>1</v>
      </c>
      <c r="B26" s="18"/>
      <c r="C26" s="32"/>
      <c r="D26" s="32"/>
      <c r="E26" s="18"/>
      <c r="F26" s="56"/>
      <c r="G26" s="56"/>
      <c r="H26" s="99"/>
      <c r="I26" s="24"/>
      <c r="K26" s="243"/>
      <c r="L26" s="339" t="s">
        <v>328</v>
      </c>
      <c r="M26" s="340">
        <f>N22</f>
        <v>8360</v>
      </c>
      <c r="N26" s="340" t="str">
        <f>IF(M26&lt;=R24,"&lt;","&gt;")</f>
        <v>&lt;</v>
      </c>
      <c r="O26" s="341" t="s">
        <v>329</v>
      </c>
      <c r="P26" s="341"/>
      <c r="Q26" s="341"/>
      <c r="R26" s="341"/>
      <c r="S26" s="342" t="s">
        <v>185</v>
      </c>
      <c r="T26" s="343" t="str">
        <f>IF(N26="&lt;","Yes to RMAD","No to RMAD")</f>
        <v>Yes to RMAD</v>
      </c>
      <c r="U26" s="344"/>
      <c r="V26" s="243"/>
      <c r="W26" s="243"/>
    </row>
    <row r="27" spans="1:23" ht="15" customHeight="1" thickBot="1" x14ac:dyDescent="0.3">
      <c r="A27" s="5"/>
      <c r="B27" s="18"/>
      <c r="C27" s="32"/>
      <c r="D27" s="32"/>
      <c r="E27" s="18"/>
      <c r="F27" s="56"/>
      <c r="G27" s="56"/>
      <c r="H27" s="99"/>
      <c r="I27" s="24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</row>
    <row r="28" spans="1:23" ht="15.75" thickBot="1" x14ac:dyDescent="0.3">
      <c r="A28" s="25"/>
      <c r="B28" s="49"/>
      <c r="C28" s="49"/>
      <c r="D28" s="49"/>
      <c r="E28" s="49"/>
      <c r="F28" s="49"/>
      <c r="G28" s="49"/>
      <c r="H28" s="26"/>
      <c r="I28" s="27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</row>
    <row r="29" spans="1:23" x14ac:dyDescent="0.25">
      <c r="B29" s="48"/>
      <c r="C29" s="48"/>
      <c r="D29" s="48"/>
      <c r="E29" s="48"/>
      <c r="F29" s="48"/>
      <c r="G29" s="48"/>
      <c r="K29" s="276" t="s">
        <v>4</v>
      </c>
      <c r="L29" s="243" t="s">
        <v>330</v>
      </c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</row>
    <row r="30" spans="1:23" x14ac:dyDescent="0.25">
      <c r="B30" s="48"/>
      <c r="C30" s="48"/>
      <c r="D30" s="48"/>
      <c r="E30" s="48"/>
      <c r="F30" s="48"/>
      <c r="G30" s="48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</row>
    <row r="31" spans="1:23" x14ac:dyDescent="0.25">
      <c r="B31" s="48"/>
      <c r="C31" s="48"/>
      <c r="D31" s="48"/>
      <c r="E31" s="48"/>
      <c r="F31" s="48"/>
      <c r="G31" s="48"/>
      <c r="K31" s="243"/>
      <c r="L31" s="244" t="s">
        <v>331</v>
      </c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</row>
    <row r="32" spans="1:23" x14ac:dyDescent="0.25">
      <c r="B32" s="48"/>
      <c r="C32" s="48"/>
      <c r="D32" s="48"/>
      <c r="E32" s="48"/>
      <c r="F32" s="48"/>
      <c r="G32" s="48"/>
      <c r="K32" s="243"/>
      <c r="L32" s="243"/>
      <c r="M32" s="244" t="s">
        <v>332</v>
      </c>
      <c r="N32" s="243" t="s">
        <v>333</v>
      </c>
      <c r="O32" s="243"/>
      <c r="P32" s="243"/>
      <c r="Q32" s="243"/>
      <c r="R32" s="243"/>
      <c r="S32" s="243"/>
      <c r="T32" s="243"/>
      <c r="U32" s="243"/>
      <c r="V32" s="243"/>
      <c r="W32" s="243"/>
    </row>
    <row r="33" spans="2:23" x14ac:dyDescent="0.25">
      <c r="B33" s="48"/>
      <c r="C33" s="48"/>
      <c r="D33" s="48"/>
      <c r="E33" s="48"/>
      <c r="F33" s="48"/>
      <c r="G33" s="48"/>
      <c r="K33" s="243"/>
      <c r="L33" s="243"/>
      <c r="M33" s="244" t="s">
        <v>334</v>
      </c>
      <c r="N33" s="243" t="s">
        <v>335</v>
      </c>
      <c r="O33" s="243"/>
      <c r="P33" s="243"/>
      <c r="Q33" s="243"/>
      <c r="R33" s="243"/>
      <c r="S33" s="243"/>
      <c r="T33" s="243"/>
      <c r="U33" s="243"/>
      <c r="V33" s="243"/>
      <c r="W33" s="243"/>
    </row>
    <row r="34" spans="2:23" x14ac:dyDescent="0.25">
      <c r="B34" s="48"/>
      <c r="C34" s="48"/>
      <c r="D34" s="48"/>
      <c r="E34" s="48"/>
      <c r="F34" s="48"/>
      <c r="G34" s="48"/>
      <c r="K34" s="243"/>
      <c r="L34" s="244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</row>
    <row r="35" spans="2:23" x14ac:dyDescent="0.25">
      <c r="B35" s="48"/>
      <c r="C35" s="48"/>
      <c r="D35" s="48"/>
      <c r="E35" s="48"/>
      <c r="F35" s="48"/>
      <c r="G35" s="48"/>
      <c r="K35" s="243"/>
      <c r="L35" s="244" t="s">
        <v>336</v>
      </c>
      <c r="M35" s="243" t="s">
        <v>344</v>
      </c>
      <c r="N35" s="243"/>
      <c r="O35" s="243"/>
      <c r="P35" s="243"/>
      <c r="Q35" s="243"/>
      <c r="R35" s="243"/>
      <c r="S35" s="243"/>
      <c r="T35" s="243"/>
      <c r="U35" s="243"/>
      <c r="V35" s="243"/>
      <c r="W35" s="243"/>
    </row>
    <row r="36" spans="2:23" x14ac:dyDescent="0.25">
      <c r="B36" s="48"/>
      <c r="C36" s="48"/>
      <c r="D36" s="48"/>
      <c r="E36" s="48"/>
      <c r="F36" s="48"/>
      <c r="G36" s="48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</row>
    <row r="37" spans="2:23" x14ac:dyDescent="0.25">
      <c r="B37" s="48"/>
      <c r="C37" s="48"/>
      <c r="D37" s="48"/>
      <c r="E37" s="48"/>
      <c r="F37" s="48"/>
      <c r="G37" s="48"/>
      <c r="K37" s="243"/>
      <c r="L37" s="243" t="s">
        <v>337</v>
      </c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</row>
    <row r="38" spans="2:23" x14ac:dyDescent="0.25">
      <c r="B38" s="48"/>
      <c r="C38" s="48"/>
      <c r="D38" s="48"/>
      <c r="E38" s="48"/>
      <c r="F38" s="48"/>
      <c r="G38" s="48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</row>
    <row r="39" spans="2:23" x14ac:dyDescent="0.25">
      <c r="B39" s="48"/>
      <c r="C39" s="48"/>
      <c r="D39" s="48"/>
      <c r="E39" s="48"/>
      <c r="F39" s="48"/>
      <c r="G39" s="48"/>
      <c r="K39" s="243"/>
      <c r="L39" s="243"/>
      <c r="M39" s="345" t="s">
        <v>338</v>
      </c>
      <c r="N39" s="345"/>
      <c r="O39" s="345"/>
      <c r="P39" s="244" t="s">
        <v>205</v>
      </c>
      <c r="Q39" s="258">
        <v>0.1</v>
      </c>
      <c r="R39" s="244" t="s">
        <v>224</v>
      </c>
      <c r="S39" s="244" t="s">
        <v>233</v>
      </c>
      <c r="T39" s="244">
        <f>F6</f>
        <v>5460</v>
      </c>
      <c r="U39" s="244" t="s">
        <v>206</v>
      </c>
      <c r="V39" s="244">
        <f>F7</f>
        <v>2140</v>
      </c>
      <c r="W39" s="244" t="s">
        <v>324</v>
      </c>
    </row>
    <row r="40" spans="2:23" x14ac:dyDescent="0.25">
      <c r="B40" s="48"/>
      <c r="C40" s="48"/>
      <c r="D40" s="48"/>
      <c r="E40" s="48"/>
      <c r="F40" s="48"/>
      <c r="G40" s="48"/>
      <c r="K40" s="243"/>
      <c r="L40" s="243"/>
      <c r="M40" s="243"/>
      <c r="N40" s="243"/>
      <c r="O40" s="243"/>
      <c r="P40" s="244" t="s">
        <v>205</v>
      </c>
      <c r="Q40" s="258">
        <v>0.1</v>
      </c>
      <c r="R40" s="244" t="s">
        <v>224</v>
      </c>
      <c r="S40" s="243"/>
      <c r="T40" s="243"/>
      <c r="U40" s="244">
        <f>T39+V39</f>
        <v>7600</v>
      </c>
      <c r="V40" s="243"/>
      <c r="W40" s="243"/>
    </row>
    <row r="41" spans="2:23" x14ac:dyDescent="0.25">
      <c r="B41" s="48"/>
      <c r="C41" s="48"/>
      <c r="D41" s="48"/>
      <c r="E41" s="48"/>
      <c r="F41" s="48"/>
      <c r="G41" s="48"/>
      <c r="K41" s="243"/>
      <c r="L41" s="243"/>
      <c r="M41" s="243"/>
      <c r="N41" s="243"/>
      <c r="O41" s="243"/>
      <c r="P41" s="244" t="s">
        <v>205</v>
      </c>
      <c r="Q41" s="346">
        <f>Q40*U40</f>
        <v>760</v>
      </c>
      <c r="R41" s="243"/>
      <c r="S41" s="243"/>
      <c r="T41" s="243"/>
      <c r="U41" s="243"/>
      <c r="V41" s="243"/>
      <c r="W41" s="243"/>
    </row>
    <row r="42" spans="2:23" x14ac:dyDescent="0.25">
      <c r="B42" s="48"/>
      <c r="C42" s="48"/>
      <c r="D42" s="48"/>
      <c r="E42" s="48"/>
      <c r="F42" s="48"/>
      <c r="G42" s="48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</row>
    <row r="43" spans="2:23" x14ac:dyDescent="0.25">
      <c r="B43" s="48"/>
      <c r="C43" s="48"/>
      <c r="D43" s="48"/>
      <c r="E43" s="48"/>
      <c r="F43" s="48"/>
      <c r="G43" s="48"/>
      <c r="K43" s="243"/>
      <c r="L43" s="243"/>
      <c r="M43" s="243" t="s">
        <v>339</v>
      </c>
      <c r="N43" s="243"/>
      <c r="O43" s="244" t="s">
        <v>205</v>
      </c>
      <c r="P43" s="244">
        <v>2</v>
      </c>
      <c r="Q43" s="244" t="s">
        <v>224</v>
      </c>
      <c r="R43" s="244" t="s">
        <v>298</v>
      </c>
      <c r="S43" s="243"/>
      <c r="T43" s="243"/>
      <c r="U43" s="243"/>
      <c r="V43" s="243"/>
      <c r="W43" s="243"/>
    </row>
    <row r="44" spans="2:23" x14ac:dyDescent="0.25">
      <c r="B44" s="48"/>
      <c r="C44" s="48"/>
      <c r="D44" s="48"/>
      <c r="E44" s="48"/>
      <c r="F44" s="48"/>
      <c r="G44" s="48"/>
      <c r="K44" s="243"/>
      <c r="L44" s="243"/>
      <c r="M44" s="243"/>
      <c r="N44" s="243"/>
      <c r="O44" s="244" t="s">
        <v>205</v>
      </c>
      <c r="P44" s="244">
        <v>2</v>
      </c>
      <c r="Q44" s="244" t="s">
        <v>224</v>
      </c>
      <c r="R44" s="244">
        <f>F15</f>
        <v>9310</v>
      </c>
      <c r="S44" s="243"/>
      <c r="T44" s="243"/>
      <c r="U44" s="243"/>
      <c r="V44" s="243"/>
      <c r="W44" s="243"/>
    </row>
    <row r="45" spans="2:23" x14ac:dyDescent="0.25">
      <c r="B45" s="48"/>
      <c r="C45" s="48"/>
      <c r="D45" s="48"/>
      <c r="E45" s="48"/>
      <c r="F45" s="48"/>
      <c r="G45" s="48"/>
      <c r="K45" s="243"/>
      <c r="L45" s="243"/>
      <c r="M45" s="243"/>
      <c r="N45" s="243"/>
      <c r="O45" s="244" t="s">
        <v>205</v>
      </c>
      <c r="P45" s="244">
        <f>P44*R44</f>
        <v>18620</v>
      </c>
      <c r="Q45" s="243"/>
      <c r="R45" s="243"/>
      <c r="S45" s="243"/>
      <c r="T45" s="243"/>
      <c r="U45" s="243"/>
      <c r="V45" s="243"/>
      <c r="W45" s="243"/>
    </row>
    <row r="46" spans="2:23" x14ac:dyDescent="0.25">
      <c r="B46" s="48"/>
      <c r="C46" s="48"/>
      <c r="D46" s="48"/>
      <c r="E46" s="48"/>
      <c r="F46" s="48"/>
      <c r="G46" s="48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</row>
    <row r="47" spans="2:23" x14ac:dyDescent="0.25">
      <c r="B47" s="48"/>
      <c r="C47" s="48"/>
      <c r="D47" s="48"/>
      <c r="E47" s="48"/>
      <c r="F47" s="48"/>
      <c r="G47" s="48"/>
      <c r="K47" s="243"/>
      <c r="L47" s="243"/>
      <c r="M47" s="347" t="s">
        <v>340</v>
      </c>
      <c r="N47" s="347"/>
      <c r="O47" s="244" t="s">
        <v>205</v>
      </c>
      <c r="P47" s="244">
        <f>F14</f>
        <v>22350</v>
      </c>
      <c r="Q47" s="244" t="s">
        <v>216</v>
      </c>
      <c r="R47" s="244">
        <f>P45</f>
        <v>18620</v>
      </c>
      <c r="S47" s="243"/>
      <c r="T47" s="243"/>
      <c r="U47" s="243"/>
      <c r="V47" s="243"/>
      <c r="W47" s="243"/>
    </row>
    <row r="48" spans="2:23" x14ac:dyDescent="0.25">
      <c r="B48" s="48"/>
      <c r="C48" s="48"/>
      <c r="D48" s="48"/>
      <c r="E48" s="48"/>
      <c r="F48" s="48"/>
      <c r="G48" s="48"/>
      <c r="K48" s="243"/>
      <c r="L48" s="243"/>
      <c r="M48" s="243"/>
      <c r="N48" s="243"/>
      <c r="O48" s="244" t="s">
        <v>205</v>
      </c>
      <c r="P48" s="348">
        <f>P47-R47</f>
        <v>3730</v>
      </c>
      <c r="Q48" s="243"/>
      <c r="R48" s="243"/>
      <c r="S48" s="243"/>
      <c r="T48" s="243"/>
      <c r="U48" s="243"/>
      <c r="V48" s="243"/>
      <c r="W48" s="243"/>
    </row>
    <row r="49" spans="2:23" x14ac:dyDescent="0.25">
      <c r="B49" s="48"/>
      <c r="C49" s="48"/>
      <c r="D49" s="48"/>
      <c r="E49" s="48"/>
      <c r="F49" s="48"/>
      <c r="G49" s="48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  <row r="50" spans="2:23" x14ac:dyDescent="0.25">
      <c r="B50" s="48"/>
      <c r="C50" s="48"/>
      <c r="D50" s="48"/>
      <c r="E50" s="48"/>
      <c r="F50" s="48"/>
      <c r="G50" s="48"/>
      <c r="K50" s="243"/>
      <c r="L50" s="243" t="s">
        <v>602</v>
      </c>
      <c r="M50" s="243"/>
      <c r="N50" s="243"/>
      <c r="O50" s="243"/>
      <c r="P50" s="243"/>
      <c r="Q50" s="243"/>
      <c r="R50" s="243"/>
      <c r="S50" s="243"/>
      <c r="T50" s="349" t="s">
        <v>343</v>
      </c>
      <c r="U50" s="101"/>
      <c r="V50" s="243"/>
      <c r="W50" s="243"/>
    </row>
    <row r="51" spans="2:23" x14ac:dyDescent="0.25">
      <c r="B51" s="48"/>
      <c r="C51" s="48"/>
      <c r="D51" s="48"/>
      <c r="E51" s="48"/>
      <c r="F51" s="48"/>
      <c r="G51" s="48"/>
      <c r="K51" s="243"/>
      <c r="L51" s="243" t="s">
        <v>341</v>
      </c>
      <c r="M51" s="243"/>
      <c r="N51" s="243"/>
      <c r="O51" s="243"/>
      <c r="P51" s="243"/>
      <c r="Q51" s="243"/>
      <c r="R51" s="243"/>
      <c r="S51" s="243"/>
      <c r="T51" s="349" t="s">
        <v>343</v>
      </c>
      <c r="U51" s="243"/>
      <c r="V51" s="243"/>
      <c r="W51" s="243"/>
    </row>
    <row r="52" spans="2:23" x14ac:dyDescent="0.25">
      <c r="B52" s="48"/>
      <c r="C52" s="48"/>
      <c r="D52" s="48"/>
      <c r="E52" s="48"/>
      <c r="F52" s="48"/>
      <c r="G52" s="48"/>
      <c r="K52" s="243"/>
      <c r="L52" s="101"/>
      <c r="M52" s="101"/>
      <c r="N52" s="101"/>
      <c r="O52" s="101"/>
      <c r="P52" s="101"/>
      <c r="Q52" s="101"/>
      <c r="R52" s="101"/>
      <c r="S52" s="101"/>
      <c r="T52" s="101"/>
      <c r="U52" s="243"/>
      <c r="V52" s="243"/>
      <c r="W52" s="243"/>
    </row>
    <row r="53" spans="2:23" x14ac:dyDescent="0.25">
      <c r="B53" s="48"/>
      <c r="C53" s="48"/>
      <c r="D53" s="48"/>
      <c r="E53" s="48"/>
      <c r="F53" s="48"/>
      <c r="G53" s="48"/>
      <c r="K53" s="243"/>
      <c r="L53" s="243" t="s">
        <v>342</v>
      </c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</row>
    <row r="54" spans="2:23" x14ac:dyDescent="0.25">
      <c r="B54" s="48"/>
      <c r="C54" s="48"/>
      <c r="D54" s="48"/>
      <c r="E54" s="48"/>
      <c r="F54" s="48"/>
      <c r="G54" s="48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</row>
    <row r="55" spans="2:23" x14ac:dyDescent="0.25">
      <c r="B55" s="48"/>
      <c r="C55" s="48"/>
      <c r="D55" s="48"/>
      <c r="E55" s="48"/>
      <c r="F55" s="48"/>
      <c r="G55" s="48"/>
      <c r="K55" s="243"/>
      <c r="L55" s="286" t="s">
        <v>185</v>
      </c>
      <c r="M55" s="243" t="str">
        <f>IF(AND(T50="satisfied",T51="satisfied"),"The financial analyst should pursue comments from the AA.", "The financial analyst is not required to pursue comments from the AA.")</f>
        <v>The financial analyst is not required to pursue comments from the AA.</v>
      </c>
      <c r="N55" s="243"/>
      <c r="O55" s="243"/>
      <c r="P55" s="243"/>
      <c r="Q55" s="243"/>
      <c r="R55" s="243"/>
      <c r="S55" s="243"/>
      <c r="T55" s="243"/>
      <c r="U55" s="243"/>
      <c r="V55" s="243"/>
      <c r="W55" s="243"/>
    </row>
    <row r="56" spans="2:23" x14ac:dyDescent="0.25">
      <c r="B56" s="48"/>
      <c r="C56" s="48"/>
      <c r="D56" s="48"/>
      <c r="E56" s="48"/>
      <c r="F56" s="48"/>
      <c r="G56" s="48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</row>
    <row r="57" spans="2:23" x14ac:dyDescent="0.25">
      <c r="B57" s="48"/>
      <c r="C57" s="48"/>
      <c r="D57" s="48"/>
      <c r="E57" s="48"/>
      <c r="F57" s="48"/>
      <c r="G57" s="48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</row>
    <row r="58" spans="2:23" x14ac:dyDescent="0.25">
      <c r="B58" s="48"/>
      <c r="C58" s="48"/>
      <c r="D58" s="48"/>
      <c r="E58" s="48"/>
      <c r="F58" s="48"/>
      <c r="G58" s="48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</row>
    <row r="59" spans="2:23" x14ac:dyDescent="0.25">
      <c r="B59" s="48"/>
      <c r="C59" s="48"/>
      <c r="D59" s="48"/>
      <c r="E59" s="48"/>
      <c r="F59" s="48"/>
      <c r="G59" s="48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</row>
    <row r="60" spans="2:23" x14ac:dyDescent="0.25">
      <c r="B60" s="48"/>
      <c r="C60" s="48"/>
      <c r="D60" s="48"/>
      <c r="E60" s="48"/>
      <c r="F60" s="48"/>
      <c r="G60" s="48"/>
    </row>
    <row r="61" spans="2:23" x14ac:dyDescent="0.25">
      <c r="B61" s="48"/>
      <c r="C61" s="48"/>
      <c r="D61" s="48"/>
      <c r="E61" s="48"/>
      <c r="F61" s="48"/>
      <c r="G61" s="48"/>
    </row>
    <row r="62" spans="2:23" x14ac:dyDescent="0.25">
      <c r="B62" s="48"/>
      <c r="C62" s="48"/>
      <c r="D62" s="48"/>
      <c r="E62" s="48"/>
      <c r="F62" s="48"/>
      <c r="G62" s="48"/>
    </row>
    <row r="63" spans="2:23" x14ac:dyDescent="0.25">
      <c r="B63" s="48"/>
      <c r="C63" s="48"/>
      <c r="D63" s="48"/>
      <c r="E63" s="48"/>
      <c r="F63" s="48"/>
      <c r="G63" s="48"/>
    </row>
    <row r="64" spans="2:23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  <row r="80" spans="2:7" x14ac:dyDescent="0.25">
      <c r="B80" s="48"/>
      <c r="C80" s="48"/>
      <c r="D80" s="48"/>
      <c r="E80" s="48"/>
      <c r="F80" s="48"/>
      <c r="G80" s="48"/>
    </row>
    <row r="81" spans="2:7" x14ac:dyDescent="0.25">
      <c r="B81" s="48"/>
      <c r="C81" s="48"/>
      <c r="D81" s="48"/>
      <c r="E81" s="48"/>
      <c r="F81" s="48"/>
      <c r="G81" s="48"/>
    </row>
    <row r="82" spans="2:7" x14ac:dyDescent="0.25">
      <c r="B82" s="48"/>
      <c r="C82" s="48"/>
      <c r="D82" s="48"/>
      <c r="E82" s="48"/>
      <c r="F82" s="48"/>
      <c r="G82" s="48"/>
    </row>
    <row r="83" spans="2:7" x14ac:dyDescent="0.25">
      <c r="B83" s="48"/>
      <c r="C83" s="48"/>
      <c r="D83" s="48"/>
      <c r="E83" s="48"/>
      <c r="F83" s="48"/>
      <c r="G83" s="48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W1500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3" width="12.7109375" style="22" customWidth="1"/>
    <col min="4" max="9" width="11.42578125" style="22" customWidth="1"/>
    <col min="10" max="10" width="10.7109375" style="22" customWidth="1"/>
    <col min="11" max="19" width="9.140625" style="101" customWidth="1"/>
    <col min="20" max="20" width="9.140625" style="101"/>
    <col min="21" max="21" width="9.140625" style="101" customWidth="1"/>
    <col min="22" max="23" width="9.140625" style="101"/>
    <col min="24" max="16384" width="9.140625" style="22"/>
  </cols>
  <sheetData>
    <row r="1" spans="1:23" x14ac:dyDescent="0.25">
      <c r="A1" s="7">
        <v>22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6"/>
      <c r="K1" s="1" t="s">
        <v>183</v>
      </c>
      <c r="L1" s="362" t="s">
        <v>875</v>
      </c>
    </row>
    <row r="2" spans="1:23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23" x14ac:dyDescent="0.25">
      <c r="A3" s="8" t="s">
        <v>13</v>
      </c>
      <c r="B3" s="62" t="s">
        <v>604</v>
      </c>
      <c r="C3" s="62"/>
      <c r="D3" s="18"/>
      <c r="E3" s="18"/>
      <c r="F3" s="18"/>
      <c r="G3" s="18"/>
      <c r="H3" s="18"/>
      <c r="I3" s="19"/>
      <c r="J3" s="48"/>
      <c r="K3" s="276" t="s">
        <v>2</v>
      </c>
      <c r="L3" s="101" t="s">
        <v>313</v>
      </c>
    </row>
    <row r="4" spans="1:23" x14ac:dyDescent="0.25">
      <c r="A4" s="9">
        <f>INDEX('Point Grid'!B:B,MATCH($A$1,'Point Grid'!A:A,0))</f>
        <v>2.75</v>
      </c>
      <c r="B4" s="63" t="s">
        <v>605</v>
      </c>
      <c r="C4" s="62"/>
      <c r="D4" s="18"/>
      <c r="E4" s="18"/>
      <c r="F4" s="18"/>
      <c r="G4" s="18"/>
      <c r="H4" s="18"/>
      <c r="I4" s="19"/>
      <c r="J4" s="48"/>
    </row>
    <row r="5" spans="1:23" x14ac:dyDescent="0.25">
      <c r="A5" s="9"/>
      <c r="B5" s="63" t="s">
        <v>606</v>
      </c>
      <c r="C5" s="62"/>
      <c r="D5" s="18"/>
      <c r="E5" s="18"/>
      <c r="F5" s="18"/>
      <c r="G5" s="18"/>
      <c r="H5" s="18"/>
      <c r="I5" s="19"/>
      <c r="J5" s="48"/>
      <c r="K5" s="243"/>
      <c r="L5" s="256" t="s">
        <v>314</v>
      </c>
      <c r="M5" s="243" t="s">
        <v>292</v>
      </c>
      <c r="N5" s="243"/>
      <c r="O5" s="243"/>
      <c r="P5" s="243"/>
      <c r="Q5" s="243"/>
      <c r="R5" s="243"/>
      <c r="S5" s="243"/>
      <c r="T5" s="243"/>
      <c r="U5" s="243"/>
      <c r="V5" s="243"/>
      <c r="W5" s="243"/>
    </row>
    <row r="6" spans="1:23" x14ac:dyDescent="0.25">
      <c r="A6" s="9"/>
      <c r="B6" s="63"/>
      <c r="C6" s="62"/>
      <c r="D6" s="18"/>
      <c r="E6" s="18"/>
      <c r="F6" s="18"/>
      <c r="G6" s="18"/>
      <c r="H6" s="18"/>
      <c r="I6" s="19"/>
      <c r="J6" s="48"/>
      <c r="K6" s="243"/>
      <c r="L6" s="256" t="s">
        <v>315</v>
      </c>
      <c r="M6" s="243" t="s">
        <v>293</v>
      </c>
      <c r="N6" s="243"/>
      <c r="O6" s="243"/>
      <c r="P6" s="243"/>
      <c r="Q6" s="243"/>
      <c r="R6" s="243"/>
      <c r="S6" s="243"/>
      <c r="T6" s="243"/>
      <c r="U6" s="243"/>
      <c r="V6" s="243"/>
      <c r="W6" s="243"/>
    </row>
    <row r="7" spans="1:23" x14ac:dyDescent="0.25">
      <c r="A7" s="9"/>
      <c r="B7" s="215" t="s">
        <v>159</v>
      </c>
      <c r="C7" s="32"/>
      <c r="D7" s="18"/>
      <c r="E7" s="18"/>
      <c r="F7" s="18"/>
      <c r="G7" s="32"/>
      <c r="H7" s="86"/>
      <c r="I7" s="19"/>
      <c r="J7" s="48"/>
      <c r="K7" s="243"/>
      <c r="L7" s="256" t="s">
        <v>316</v>
      </c>
      <c r="M7" s="243" t="s">
        <v>318</v>
      </c>
      <c r="N7" s="243"/>
      <c r="O7" s="243"/>
      <c r="P7" s="243"/>
      <c r="Q7" s="243"/>
      <c r="R7" s="243"/>
      <c r="S7" s="243"/>
      <c r="T7" s="243"/>
      <c r="U7" s="243"/>
      <c r="V7" s="243"/>
      <c r="W7" s="243"/>
    </row>
    <row r="8" spans="1:23" x14ac:dyDescent="0.25">
      <c r="A8" s="9"/>
      <c r="B8" s="95" t="s">
        <v>160</v>
      </c>
      <c r="C8" s="96"/>
      <c r="D8" s="112"/>
      <c r="E8" s="112"/>
      <c r="F8" s="218">
        <v>26</v>
      </c>
      <c r="G8" s="30"/>
      <c r="H8" s="86"/>
      <c r="I8" s="19"/>
      <c r="J8" s="48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</row>
    <row r="9" spans="1:23" x14ac:dyDescent="0.25">
      <c r="A9" s="9"/>
      <c r="B9" s="216" t="s">
        <v>161</v>
      </c>
      <c r="C9" s="32"/>
      <c r="D9" s="18"/>
      <c r="E9" s="18"/>
      <c r="F9" s="219">
        <v>9</v>
      </c>
      <c r="G9" s="30"/>
      <c r="H9" s="86"/>
      <c r="I9" s="19"/>
      <c r="J9" s="48"/>
      <c r="K9" s="243"/>
      <c r="L9" s="243" t="s">
        <v>35</v>
      </c>
      <c r="M9" s="258" t="s">
        <v>205</v>
      </c>
      <c r="N9" s="243" t="s">
        <v>294</v>
      </c>
      <c r="O9" s="243"/>
      <c r="P9" s="243" t="s">
        <v>216</v>
      </c>
      <c r="Q9" s="243" t="s">
        <v>295</v>
      </c>
      <c r="R9" s="243"/>
      <c r="S9" s="243"/>
      <c r="T9" s="243"/>
      <c r="U9" s="243"/>
      <c r="V9" s="243"/>
      <c r="W9" s="243"/>
    </row>
    <row r="10" spans="1:23" x14ac:dyDescent="0.25">
      <c r="A10" s="9"/>
      <c r="B10" s="217" t="s">
        <v>162</v>
      </c>
      <c r="C10" s="208"/>
      <c r="D10" s="211"/>
      <c r="E10" s="211"/>
      <c r="F10" s="220">
        <v>6</v>
      </c>
      <c r="G10" s="30"/>
      <c r="H10" s="86"/>
      <c r="I10" s="19"/>
      <c r="J10" s="48"/>
      <c r="K10" s="243"/>
      <c r="L10" s="243"/>
      <c r="M10" s="258" t="s">
        <v>205</v>
      </c>
      <c r="N10" s="329">
        <f>SUM(F8:F10)</f>
        <v>41</v>
      </c>
      <c r="O10" s="243"/>
      <c r="P10" s="243" t="s">
        <v>216</v>
      </c>
      <c r="Q10" s="329">
        <f>SUM(F11:F13)</f>
        <v>25.5</v>
      </c>
      <c r="R10" s="243"/>
      <c r="S10" s="243"/>
      <c r="T10" s="243"/>
      <c r="U10" s="243"/>
      <c r="V10" s="243"/>
      <c r="W10" s="243"/>
    </row>
    <row r="11" spans="1:23" x14ac:dyDescent="0.25">
      <c r="A11" s="9"/>
      <c r="B11" s="95" t="s">
        <v>163</v>
      </c>
      <c r="C11" s="96"/>
      <c r="D11" s="112"/>
      <c r="E11" s="112"/>
      <c r="F11" s="218">
        <v>18</v>
      </c>
      <c r="G11" s="30"/>
      <c r="H11" s="86"/>
      <c r="I11" s="19"/>
      <c r="J11" s="48"/>
      <c r="K11" s="243"/>
      <c r="L11" s="243"/>
      <c r="M11" s="258" t="s">
        <v>205</v>
      </c>
      <c r="N11" s="329">
        <f>N10-Q10</f>
        <v>15.5</v>
      </c>
      <c r="O11" s="243"/>
      <c r="P11" s="243"/>
      <c r="Q11" s="243"/>
      <c r="R11" s="243"/>
      <c r="S11" s="243"/>
      <c r="T11" s="243"/>
      <c r="U11" s="243"/>
      <c r="V11" s="243"/>
      <c r="W11" s="243"/>
    </row>
    <row r="12" spans="1:23" x14ac:dyDescent="0.25">
      <c r="A12" s="9"/>
      <c r="B12" s="216" t="s">
        <v>164</v>
      </c>
      <c r="C12" s="32"/>
      <c r="D12" s="18"/>
      <c r="E12" s="18"/>
      <c r="F12" s="633">
        <v>7</v>
      </c>
      <c r="G12" s="30"/>
      <c r="H12" s="86"/>
      <c r="I12" s="19"/>
      <c r="J12" s="48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</row>
    <row r="13" spans="1:23" x14ac:dyDescent="0.25">
      <c r="A13" s="9"/>
      <c r="B13" s="217" t="s">
        <v>165</v>
      </c>
      <c r="C13" s="208"/>
      <c r="D13" s="211"/>
      <c r="E13" s="211"/>
      <c r="F13" s="220">
        <v>0.5</v>
      </c>
      <c r="G13" s="30"/>
      <c r="H13" s="86"/>
      <c r="I13" s="19"/>
      <c r="J13" s="48"/>
      <c r="K13" s="243"/>
      <c r="L13" s="256" t="s">
        <v>314</v>
      </c>
      <c r="M13" s="258">
        <v>0.1</v>
      </c>
      <c r="N13" s="244" t="s">
        <v>224</v>
      </c>
      <c r="O13" s="244" t="s">
        <v>35</v>
      </c>
      <c r="P13" s="244" t="s">
        <v>205</v>
      </c>
      <c r="Q13" s="258">
        <f>M13</f>
        <v>0.1</v>
      </c>
      <c r="R13" s="244" t="s">
        <v>224</v>
      </c>
      <c r="S13" s="330">
        <f>N11</f>
        <v>15.5</v>
      </c>
      <c r="T13" s="244" t="s">
        <v>205</v>
      </c>
      <c r="U13" s="331">
        <f>Q13*S13</f>
        <v>1.55</v>
      </c>
      <c r="V13" s="332" t="s">
        <v>296</v>
      </c>
      <c r="W13" s="243"/>
    </row>
    <row r="14" spans="1:23" x14ac:dyDescent="0.25">
      <c r="A14" s="9"/>
      <c r="B14" s="63"/>
      <c r="C14" s="32"/>
      <c r="D14" s="18"/>
      <c r="E14" s="18"/>
      <c r="F14" s="18"/>
      <c r="G14" s="32"/>
      <c r="H14" s="86"/>
      <c r="I14" s="19"/>
      <c r="J14" s="48"/>
      <c r="K14" s="243"/>
      <c r="L14" s="256" t="s">
        <v>315</v>
      </c>
      <c r="M14" s="258">
        <v>0.1</v>
      </c>
      <c r="N14" s="244" t="s">
        <v>224</v>
      </c>
      <c r="O14" s="244" t="s">
        <v>319</v>
      </c>
      <c r="P14" s="244" t="s">
        <v>205</v>
      </c>
      <c r="Q14" s="258">
        <f>M14</f>
        <v>0.1</v>
      </c>
      <c r="R14" s="244" t="s">
        <v>224</v>
      </c>
      <c r="S14" s="330">
        <f>F11+F12</f>
        <v>25</v>
      </c>
      <c r="T14" s="244" t="s">
        <v>205</v>
      </c>
      <c r="U14" s="331">
        <f>Q14*S14</f>
        <v>2.5</v>
      </c>
      <c r="V14" s="332" t="s">
        <v>297</v>
      </c>
      <c r="W14" s="243"/>
    </row>
    <row r="15" spans="1:23" x14ac:dyDescent="0.25">
      <c r="A15" s="9"/>
      <c r="B15" s="63" t="s">
        <v>166</v>
      </c>
      <c r="C15" s="32"/>
      <c r="D15" s="18"/>
      <c r="E15" s="18"/>
      <c r="F15" s="18"/>
      <c r="G15" s="32"/>
      <c r="H15" s="86"/>
      <c r="I15" s="19"/>
      <c r="J15" s="48"/>
      <c r="K15" s="243"/>
      <c r="L15" s="256"/>
      <c r="M15" s="330"/>
      <c r="N15" s="330"/>
      <c r="O15" s="330"/>
      <c r="P15" s="330"/>
      <c r="Q15" s="330"/>
      <c r="R15" s="330"/>
      <c r="S15" s="330"/>
      <c r="T15" s="330"/>
      <c r="U15" s="330"/>
      <c r="V15" s="243"/>
      <c r="W15" s="243"/>
    </row>
    <row r="16" spans="1:23" x14ac:dyDescent="0.25">
      <c r="A16" s="9"/>
      <c r="B16" s="63"/>
      <c r="C16" s="32"/>
      <c r="D16" s="18"/>
      <c r="E16" s="18"/>
      <c r="F16" s="18"/>
      <c r="G16" s="32"/>
      <c r="H16" s="86"/>
      <c r="I16" s="19"/>
      <c r="J16" s="48"/>
      <c r="K16" s="243"/>
      <c r="L16" s="256" t="s">
        <v>317</v>
      </c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</row>
    <row r="17" spans="1:23" x14ac:dyDescent="0.25">
      <c r="A17" s="9"/>
      <c r="B17" s="95" t="s">
        <v>167</v>
      </c>
      <c r="C17" s="96"/>
      <c r="D17" s="112"/>
      <c r="E17" s="112"/>
      <c r="F17" s="213">
        <v>26</v>
      </c>
      <c r="G17" s="32"/>
      <c r="H17" s="86"/>
      <c r="I17" s="19"/>
      <c r="J17" s="48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</row>
    <row r="18" spans="1:23" x14ac:dyDescent="0.25">
      <c r="A18" s="9"/>
      <c r="B18" s="217" t="s">
        <v>168</v>
      </c>
      <c r="C18" s="208"/>
      <c r="D18" s="211"/>
      <c r="E18" s="211"/>
      <c r="F18" s="214">
        <v>3.1</v>
      </c>
      <c r="G18" s="32"/>
      <c r="H18" s="86"/>
      <c r="I18" s="19"/>
      <c r="J18" s="48"/>
      <c r="K18" s="243"/>
      <c r="L18" s="286" t="s">
        <v>185</v>
      </c>
      <c r="M18" s="243" t="s">
        <v>397</v>
      </c>
      <c r="N18" s="243"/>
      <c r="O18" s="244" t="s">
        <v>205</v>
      </c>
      <c r="P18" s="244" t="s">
        <v>398</v>
      </c>
      <c r="Q18" s="286" t="s">
        <v>232</v>
      </c>
      <c r="R18" s="244" t="s">
        <v>298</v>
      </c>
      <c r="S18" s="244"/>
      <c r="T18" s="330"/>
      <c r="U18" s="330"/>
      <c r="V18" s="243"/>
      <c r="W18" s="243"/>
    </row>
    <row r="19" spans="1:23" x14ac:dyDescent="0.25">
      <c r="A19" s="9"/>
      <c r="B19" s="63"/>
      <c r="C19" s="32"/>
      <c r="D19" s="18"/>
      <c r="E19" s="18"/>
      <c r="F19" s="18"/>
      <c r="G19" s="32"/>
      <c r="H19" s="86"/>
      <c r="I19" s="19"/>
      <c r="J19" s="48"/>
      <c r="K19" s="243"/>
      <c r="V19" s="243"/>
      <c r="W19" s="243"/>
    </row>
    <row r="20" spans="1:23" x14ac:dyDescent="0.25">
      <c r="A20" s="28" t="s">
        <v>2</v>
      </c>
      <c r="B20" s="63" t="s">
        <v>169</v>
      </c>
      <c r="C20" s="32"/>
      <c r="D20" s="18"/>
      <c r="E20" s="18"/>
      <c r="F20" s="18"/>
      <c r="G20" s="32"/>
      <c r="H20" s="86"/>
      <c r="I20" s="19"/>
      <c r="J20" s="48"/>
      <c r="K20" s="243"/>
      <c r="L20" s="286" t="s">
        <v>185</v>
      </c>
      <c r="M20" s="243" t="s">
        <v>320</v>
      </c>
      <c r="N20" s="243"/>
      <c r="O20" s="244"/>
      <c r="P20" s="330"/>
      <c r="Q20" s="243"/>
      <c r="R20" s="243"/>
      <c r="S20" s="244"/>
      <c r="T20" s="244"/>
      <c r="U20" s="243"/>
      <c r="V20" s="243"/>
      <c r="W20" s="243"/>
    </row>
    <row r="21" spans="1:23" ht="15.75" thickBot="1" x14ac:dyDescent="0.3">
      <c r="A21" s="9">
        <f>INDEX('Point Grid'!$C$8:$I$32,MATCH($A$1,'Point Grid'!$A$8:$A$32,0),MATCH(A20,'Point Grid'!$C$7:$I$7,0))</f>
        <v>1.5</v>
      </c>
      <c r="B21" s="63" t="s">
        <v>170</v>
      </c>
      <c r="C21" s="63"/>
      <c r="D21" s="86"/>
      <c r="E21" s="86"/>
      <c r="F21" s="86"/>
      <c r="G21" s="86"/>
      <c r="H21" s="62"/>
      <c r="I21" s="19"/>
      <c r="J21" s="48"/>
      <c r="K21" s="243"/>
      <c r="L21" s="243"/>
      <c r="M21" s="243" t="s">
        <v>299</v>
      </c>
      <c r="N21" s="244" t="s">
        <v>205</v>
      </c>
      <c r="O21" s="330">
        <f>N11</f>
        <v>15.5</v>
      </c>
      <c r="P21" s="286" t="s">
        <v>232</v>
      </c>
      <c r="Q21" s="330">
        <f>F18</f>
        <v>3.1</v>
      </c>
      <c r="R21" s="243"/>
      <c r="S21" s="243"/>
      <c r="T21" s="243"/>
      <c r="U21" s="243"/>
      <c r="V21" s="243"/>
      <c r="W21" s="243"/>
    </row>
    <row r="22" spans="1:23" ht="15.75" thickBot="1" x14ac:dyDescent="0.3">
      <c r="A22" s="5"/>
      <c r="B22" s="63"/>
      <c r="C22" s="63"/>
      <c r="D22" s="86"/>
      <c r="E22" s="86"/>
      <c r="F22" s="86"/>
      <c r="G22" s="86"/>
      <c r="H22" s="62"/>
      <c r="I22" s="19"/>
      <c r="J22" s="48"/>
      <c r="K22" s="243"/>
      <c r="L22" s="243"/>
      <c r="M22" s="243"/>
      <c r="N22" s="244" t="s">
        <v>205</v>
      </c>
      <c r="O22" s="333">
        <f>O21/Q21</f>
        <v>5</v>
      </c>
      <c r="P22" s="287" t="s">
        <v>300</v>
      </c>
      <c r="Q22" s="243"/>
      <c r="R22" s="243"/>
      <c r="S22" s="243"/>
      <c r="T22" s="243"/>
      <c r="U22" s="243"/>
      <c r="V22" s="243"/>
      <c r="W22" s="243"/>
    </row>
    <row r="23" spans="1:23" x14ac:dyDescent="0.25">
      <c r="A23" s="40"/>
      <c r="B23" s="18"/>
      <c r="C23" s="18"/>
      <c r="D23" s="18"/>
      <c r="E23" s="18"/>
      <c r="F23" s="18"/>
      <c r="G23" s="18"/>
      <c r="H23" s="18"/>
      <c r="I23" s="19"/>
      <c r="J23" s="48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</row>
    <row r="24" spans="1:23" x14ac:dyDescent="0.25">
      <c r="A24" s="28" t="s">
        <v>3</v>
      </c>
      <c r="B24" s="63" t="s">
        <v>603</v>
      </c>
      <c r="C24" s="18"/>
      <c r="D24" s="18"/>
      <c r="E24" s="18"/>
      <c r="F24" s="18"/>
      <c r="G24" s="18"/>
      <c r="H24" s="18"/>
      <c r="I24" s="19"/>
      <c r="J24" s="48"/>
      <c r="K24" s="243"/>
      <c r="L24" s="286" t="s">
        <v>185</v>
      </c>
      <c r="M24" s="243" t="s">
        <v>321</v>
      </c>
      <c r="N24" s="243"/>
      <c r="O24" s="243"/>
      <c r="P24" s="243"/>
      <c r="Q24" s="243"/>
      <c r="R24" s="243"/>
      <c r="S24" s="243"/>
      <c r="T24" s="243"/>
      <c r="U24" s="243"/>
      <c r="V24" s="243"/>
      <c r="W24" s="243"/>
    </row>
    <row r="25" spans="1:23" ht="15.75" thickBot="1" x14ac:dyDescent="0.3">
      <c r="A25" s="9">
        <f>INDEX('Point Grid'!$C$8:$I$32,MATCH($A$1,'Point Grid'!$A$8:$A$32,0),MATCH(A24,'Point Grid'!$C$7:$I$7,0))</f>
        <v>0.5</v>
      </c>
      <c r="B25" s="51" t="s">
        <v>171</v>
      </c>
      <c r="C25" s="18"/>
      <c r="D25" s="18"/>
      <c r="E25" s="18"/>
      <c r="F25" s="18"/>
      <c r="G25" s="18"/>
      <c r="H25" s="18"/>
      <c r="I25" s="19"/>
      <c r="J25" s="48"/>
      <c r="K25" s="243"/>
      <c r="L25" s="243"/>
      <c r="M25" s="293">
        <f>O22-2</f>
        <v>3</v>
      </c>
      <c r="N25" s="244" t="s">
        <v>224</v>
      </c>
      <c r="O25" s="330">
        <f>Q21</f>
        <v>3.1</v>
      </c>
      <c r="P25" s="244" t="s">
        <v>205</v>
      </c>
      <c r="Q25" s="331">
        <f>M25*O25</f>
        <v>9.3000000000000007</v>
      </c>
      <c r="R25" s="332" t="s">
        <v>301</v>
      </c>
      <c r="S25" s="243"/>
      <c r="T25" s="243"/>
      <c r="U25" s="243"/>
      <c r="V25" s="243"/>
      <c r="W25" s="243"/>
    </row>
    <row r="26" spans="1:23" ht="15.75" thickBot="1" x14ac:dyDescent="0.3">
      <c r="A26" s="5"/>
      <c r="B26" s="51"/>
      <c r="C26" s="18"/>
      <c r="D26" s="18"/>
      <c r="E26" s="18"/>
      <c r="F26" s="18"/>
      <c r="G26" s="18"/>
      <c r="H26" s="18"/>
      <c r="I26" s="19"/>
      <c r="J26" s="48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</row>
    <row r="27" spans="1:23" x14ac:dyDescent="0.25">
      <c r="A27" s="38"/>
      <c r="B27" s="30"/>
      <c r="C27" s="18"/>
      <c r="D27" s="18"/>
      <c r="E27" s="18"/>
      <c r="F27" s="18"/>
      <c r="G27" s="18"/>
      <c r="H27" s="18"/>
      <c r="I27" s="19"/>
      <c r="J27" s="48"/>
      <c r="K27" s="244" t="s">
        <v>3</v>
      </c>
      <c r="L27" s="243" t="s">
        <v>302</v>
      </c>
      <c r="M27" s="243"/>
      <c r="N27" s="334">
        <f>MIN(U13,U14,Q25)</f>
        <v>1.55</v>
      </c>
      <c r="O27" s="243" t="s">
        <v>303</v>
      </c>
      <c r="P27" s="243"/>
      <c r="Q27" s="243"/>
      <c r="R27" s="243"/>
      <c r="S27" s="243"/>
      <c r="T27" s="243"/>
      <c r="U27" s="243"/>
      <c r="V27" s="243"/>
      <c r="W27" s="243"/>
    </row>
    <row r="28" spans="1:23" x14ac:dyDescent="0.25">
      <c r="A28" s="28" t="s">
        <v>4</v>
      </c>
      <c r="B28" s="51" t="s">
        <v>172</v>
      </c>
      <c r="C28" s="18"/>
      <c r="D28" s="18"/>
      <c r="E28" s="18"/>
      <c r="F28" s="18"/>
      <c r="G28" s="18"/>
      <c r="H28" s="18"/>
      <c r="I28" s="19"/>
      <c r="J28" s="48"/>
      <c r="K28" s="243"/>
      <c r="L28" s="243" t="s">
        <v>607</v>
      </c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</row>
    <row r="29" spans="1:23" ht="15.75" thickBot="1" x14ac:dyDescent="0.3">
      <c r="A29" s="9">
        <f>INDEX('Point Grid'!$C$8:$I$32,MATCH($A$1,'Point Grid'!$A$8:$A$32,0),MATCH(A28,'Point Grid'!$C$7:$I$7,0))</f>
        <v>0.75</v>
      </c>
      <c r="B29" s="51"/>
      <c r="C29" s="18"/>
      <c r="D29" s="18"/>
      <c r="E29" s="18"/>
      <c r="F29" s="18"/>
      <c r="G29" s="18"/>
      <c r="H29" s="18"/>
      <c r="I29" s="19"/>
      <c r="J29" s="48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</row>
    <row r="30" spans="1:23" ht="15.75" thickBot="1" x14ac:dyDescent="0.3">
      <c r="A30" s="5"/>
      <c r="B30" s="62"/>
      <c r="C30" s="18"/>
      <c r="D30" s="18"/>
      <c r="E30" s="18"/>
      <c r="F30" s="18"/>
      <c r="G30" s="18"/>
      <c r="H30" s="18"/>
      <c r="I30" s="19"/>
      <c r="J30" s="48"/>
      <c r="K30" s="244" t="s">
        <v>4</v>
      </c>
      <c r="L30" s="243" t="s">
        <v>304</v>
      </c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</row>
    <row r="31" spans="1:23" ht="15.75" thickBot="1" x14ac:dyDescent="0.3">
      <c r="A31" s="25"/>
      <c r="B31" s="49"/>
      <c r="C31" s="49"/>
      <c r="D31" s="49"/>
      <c r="E31" s="49"/>
      <c r="F31" s="49"/>
      <c r="G31" s="49"/>
      <c r="H31" s="49"/>
      <c r="I31" s="50"/>
      <c r="J31" s="48"/>
      <c r="K31" s="243"/>
      <c r="L31" s="243" t="s">
        <v>305</v>
      </c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</row>
    <row r="32" spans="1:23" x14ac:dyDescent="0.25">
      <c r="J32" s="48"/>
      <c r="K32" s="243"/>
      <c r="L32" s="243" t="s">
        <v>306</v>
      </c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</row>
    <row r="33" spans="10:23" x14ac:dyDescent="0.25">
      <c r="J33" s="48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</row>
    <row r="34" spans="10:23" x14ac:dyDescent="0.25">
      <c r="J34" s="48"/>
      <c r="K34" s="243"/>
      <c r="L34" s="243" t="s">
        <v>307</v>
      </c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</row>
    <row r="35" spans="10:23" x14ac:dyDescent="0.25">
      <c r="J35" s="48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</row>
    <row r="36" spans="10:23" x14ac:dyDescent="0.25">
      <c r="J36" s="48"/>
      <c r="K36" s="243"/>
      <c r="L36" s="243" t="s">
        <v>308</v>
      </c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</row>
    <row r="37" spans="10:23" x14ac:dyDescent="0.25">
      <c r="J37" s="48"/>
      <c r="K37" s="243"/>
      <c r="L37" s="243" t="s">
        <v>309</v>
      </c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</row>
    <row r="38" spans="10:23" x14ac:dyDescent="0.25">
      <c r="J38" s="48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</row>
    <row r="39" spans="10:23" x14ac:dyDescent="0.25">
      <c r="J39" s="48"/>
      <c r="K39" s="243"/>
      <c r="L39" s="243" t="s">
        <v>310</v>
      </c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</row>
    <row r="40" spans="10:23" x14ac:dyDescent="0.25">
      <c r="J40" s="48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</row>
    <row r="41" spans="10:23" x14ac:dyDescent="0.25">
      <c r="J41" s="48"/>
      <c r="K41" s="243"/>
      <c r="L41" s="243" t="s">
        <v>311</v>
      </c>
      <c r="M41" s="243"/>
      <c r="N41" s="243"/>
      <c r="O41" s="243"/>
      <c r="P41" s="330" t="s">
        <v>205</v>
      </c>
      <c r="Q41" s="634">
        <f>SUM(F11:F12)</f>
        <v>25</v>
      </c>
      <c r="R41" s="330" t="s">
        <v>206</v>
      </c>
      <c r="S41" s="330">
        <f>N27</f>
        <v>1.55</v>
      </c>
      <c r="T41" s="330" t="s">
        <v>205</v>
      </c>
      <c r="U41" s="330">
        <f>Q41+S41</f>
        <v>26.55</v>
      </c>
      <c r="V41" s="243"/>
      <c r="W41" s="243"/>
    </row>
    <row r="42" spans="10:23" x14ac:dyDescent="0.25">
      <c r="J42" s="48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</row>
    <row r="43" spans="10:23" x14ac:dyDescent="0.25">
      <c r="J43" s="48"/>
      <c r="K43" s="243"/>
      <c r="L43" s="243" t="str">
        <f>"We don't know the high end of the actuary's range, but if the point estimate is already "&amp;F17&amp;" then"</f>
        <v>We don't know the high end of the actuary's range, but if the point estimate is already 26 then</v>
      </c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</row>
    <row r="44" spans="10:23" x14ac:dyDescent="0.25">
      <c r="J44" s="48"/>
      <c r="K44" s="243"/>
      <c r="L44" s="243" t="str">
        <f>"the high end is almost certainly greater than the value of (reserves + materiality standard) of " &amp; U41</f>
        <v>the high end is almost certainly greater than the value of (reserves + materiality standard) of 26.55</v>
      </c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</row>
    <row r="45" spans="10:23" x14ac:dyDescent="0.25">
      <c r="J45" s="48"/>
      <c r="K45" s="243"/>
      <c r="L45" s="243" t="s">
        <v>608</v>
      </c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</row>
    <row r="46" spans="10:23" x14ac:dyDescent="0.25">
      <c r="J46" s="48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</row>
    <row r="47" spans="10:23" x14ac:dyDescent="0.25">
      <c r="J47" s="48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</row>
    <row r="48" spans="10:23" x14ac:dyDescent="0.25">
      <c r="J48" s="48"/>
      <c r="K48" s="243"/>
      <c r="L48" s="243" t="s">
        <v>312</v>
      </c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</row>
    <row r="49" spans="10:23" x14ac:dyDescent="0.25">
      <c r="J49" s="48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  <row r="50" spans="10:23" x14ac:dyDescent="0.25">
      <c r="J50" s="48"/>
      <c r="K50" s="243"/>
      <c r="L50" s="243" t="s">
        <v>609</v>
      </c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</row>
    <row r="51" spans="10:23" x14ac:dyDescent="0.25">
      <c r="J51" s="48"/>
      <c r="K51" s="243"/>
      <c r="L51" s="243" t="s">
        <v>610</v>
      </c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</row>
    <row r="52" spans="10:23" x14ac:dyDescent="0.25">
      <c r="J52" s="48"/>
      <c r="K52" s="243"/>
      <c r="L52" s="243" t="s">
        <v>611</v>
      </c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</row>
    <row r="53" spans="10:23" x14ac:dyDescent="0.25">
      <c r="J53" s="48"/>
      <c r="K53" s="243"/>
      <c r="L53" s="243" t="s">
        <v>612</v>
      </c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</row>
    <row r="54" spans="10:23" x14ac:dyDescent="0.25">
      <c r="J54" s="48"/>
      <c r="K54" s="243"/>
      <c r="L54" s="243" t="s">
        <v>613</v>
      </c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</row>
    <row r="55" spans="10:23" x14ac:dyDescent="0.25">
      <c r="J55" s="48"/>
      <c r="K55" s="243"/>
      <c r="L55" s="243" t="s">
        <v>614</v>
      </c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</row>
    <row r="56" spans="10:23" x14ac:dyDescent="0.25">
      <c r="J56" s="48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</row>
    <row r="57" spans="10:23" x14ac:dyDescent="0.25">
      <c r="J57" s="48"/>
      <c r="K57" s="243"/>
      <c r="L57" s="243" t="s">
        <v>615</v>
      </c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</row>
    <row r="58" spans="10:23" x14ac:dyDescent="0.25">
      <c r="J58" s="48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</row>
    <row r="59" spans="10:23" x14ac:dyDescent="0.25">
      <c r="J59" s="48"/>
      <c r="K59" s="243"/>
      <c r="L59" s="243" t="s">
        <v>616</v>
      </c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</row>
    <row r="60" spans="10:23" x14ac:dyDescent="0.25">
      <c r="J60" s="48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</row>
    <row r="61" spans="10:23" x14ac:dyDescent="0.25">
      <c r="J61" s="48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</row>
    <row r="62" spans="10:23" x14ac:dyDescent="0.25">
      <c r="J62" s="48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</row>
    <row r="63" spans="10:23" x14ac:dyDescent="0.25">
      <c r="J63" s="48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</row>
    <row r="64" spans="10:23" x14ac:dyDescent="0.25">
      <c r="J64" s="48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</row>
    <row r="65" spans="10:23" x14ac:dyDescent="0.25">
      <c r="J65" s="48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</row>
    <row r="66" spans="10:23" x14ac:dyDescent="0.25">
      <c r="J66" s="48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</row>
    <row r="67" spans="10:23" x14ac:dyDescent="0.25">
      <c r="J67" s="48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</row>
    <row r="68" spans="10:23" x14ac:dyDescent="0.25">
      <c r="J68" s="48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</row>
    <row r="69" spans="10:23" x14ac:dyDescent="0.25">
      <c r="J69" s="48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</row>
    <row r="70" spans="10:23" x14ac:dyDescent="0.25">
      <c r="J70" s="48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</row>
    <row r="71" spans="10:23" x14ac:dyDescent="0.25">
      <c r="J71" s="48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</row>
    <row r="72" spans="10:23" x14ac:dyDescent="0.25">
      <c r="J72" s="48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</row>
    <row r="73" spans="10:23" x14ac:dyDescent="0.25">
      <c r="J73" s="48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</row>
    <row r="74" spans="10:23" x14ac:dyDescent="0.25">
      <c r="J74" s="48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</row>
    <row r="75" spans="10:23" x14ac:dyDescent="0.25">
      <c r="J75" s="48"/>
    </row>
    <row r="76" spans="10:23" x14ac:dyDescent="0.25">
      <c r="J76" s="48"/>
    </row>
    <row r="77" spans="10:23" x14ac:dyDescent="0.25">
      <c r="J77" s="48"/>
    </row>
    <row r="78" spans="10:23" x14ac:dyDescent="0.25">
      <c r="J78" s="48"/>
    </row>
    <row r="79" spans="10:23" x14ac:dyDescent="0.25">
      <c r="J79" s="48"/>
    </row>
    <row r="80" spans="10:23" x14ac:dyDescent="0.25">
      <c r="J80" s="48"/>
    </row>
    <row r="81" spans="2:10" x14ac:dyDescent="0.25">
      <c r="J81" s="48"/>
    </row>
    <row r="82" spans="2:10" x14ac:dyDescent="0.25">
      <c r="J82" s="48"/>
    </row>
    <row r="83" spans="2:10" x14ac:dyDescent="0.25">
      <c r="J83" s="48"/>
    </row>
    <row r="84" spans="2:10" x14ac:dyDescent="0.25">
      <c r="J84" s="48"/>
    </row>
    <row r="85" spans="2:10" x14ac:dyDescent="0.25">
      <c r="J85" s="48"/>
    </row>
    <row r="86" spans="2:10" x14ac:dyDescent="0.25">
      <c r="J86" s="48"/>
    </row>
    <row r="87" spans="2:10" x14ac:dyDescent="0.25">
      <c r="J87" s="48"/>
    </row>
    <row r="88" spans="2:10" x14ac:dyDescent="0.25">
      <c r="J88" s="48"/>
    </row>
    <row r="89" spans="2:10" x14ac:dyDescent="0.25">
      <c r="J89" s="48"/>
    </row>
    <row r="90" spans="2:10" x14ac:dyDescent="0.25">
      <c r="J90" s="48"/>
    </row>
    <row r="91" spans="2:10" x14ac:dyDescent="0.25"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120" spans="11:23" x14ac:dyDescent="0.25">
      <c r="K120" s="255" t="s">
        <v>242</v>
      </c>
      <c r="L120" s="255" t="s">
        <v>242</v>
      </c>
      <c r="M120" s="255" t="s">
        <v>242</v>
      </c>
      <c r="N120" s="255" t="s">
        <v>242</v>
      </c>
      <c r="O120" s="255" t="s">
        <v>242</v>
      </c>
      <c r="P120" s="255" t="s">
        <v>242</v>
      </c>
      <c r="Q120" s="255" t="s">
        <v>242</v>
      </c>
      <c r="R120" s="255" t="s">
        <v>242</v>
      </c>
      <c r="S120" s="255" t="s">
        <v>242</v>
      </c>
      <c r="T120" s="255" t="s">
        <v>242</v>
      </c>
      <c r="U120" s="255" t="s">
        <v>242</v>
      </c>
      <c r="V120" s="255" t="s">
        <v>242</v>
      </c>
      <c r="W120" s="255" t="s">
        <v>242</v>
      </c>
    </row>
    <row r="121" spans="11:23" x14ac:dyDescent="0.25"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</row>
    <row r="122" spans="11:23" x14ac:dyDescent="0.25"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</row>
    <row r="123" spans="11:23" x14ac:dyDescent="0.25"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</row>
    <row r="124" spans="11:23" x14ac:dyDescent="0.25"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</row>
    <row r="125" spans="11:23" x14ac:dyDescent="0.25"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</row>
    <row r="126" spans="11:23" x14ac:dyDescent="0.25"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</row>
    <row r="127" spans="11:23" x14ac:dyDescent="0.25"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</row>
    <row r="128" spans="11:23" x14ac:dyDescent="0.25"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</row>
    <row r="129" spans="11:23" x14ac:dyDescent="0.25"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</row>
    <row r="130" spans="11:23" x14ac:dyDescent="0.25"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</row>
    <row r="131" spans="11:23" x14ac:dyDescent="0.25"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</row>
    <row r="132" spans="11:23" x14ac:dyDescent="0.25"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</row>
    <row r="133" spans="11:23" x14ac:dyDescent="0.25"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</row>
    <row r="134" spans="11:23" x14ac:dyDescent="0.25"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</row>
    <row r="135" spans="11:23" x14ac:dyDescent="0.25"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</row>
    <row r="136" spans="11:23" x14ac:dyDescent="0.25"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</row>
    <row r="137" spans="11:23" x14ac:dyDescent="0.25"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</row>
    <row r="138" spans="11:23" x14ac:dyDescent="0.25"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</row>
    <row r="139" spans="11:23" x14ac:dyDescent="0.25"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</row>
    <row r="140" spans="11:23" x14ac:dyDescent="0.25"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</row>
    <row r="141" spans="11:23" x14ac:dyDescent="0.25"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</row>
    <row r="142" spans="11:23" x14ac:dyDescent="0.25"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</row>
    <row r="143" spans="11:23" x14ac:dyDescent="0.25"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</row>
    <row r="144" spans="11:23" x14ac:dyDescent="0.25"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</row>
    <row r="145" spans="11:23" x14ac:dyDescent="0.25"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</row>
    <row r="146" spans="11:23" x14ac:dyDescent="0.25"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</row>
    <row r="147" spans="11:23" x14ac:dyDescent="0.25"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</row>
    <row r="148" spans="11:23" x14ac:dyDescent="0.25"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</row>
    <row r="149" spans="11:23" x14ac:dyDescent="0.25"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</row>
    <row r="150" spans="11:23" x14ac:dyDescent="0.25"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</row>
    <row r="151" spans="11:23" x14ac:dyDescent="0.25"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</row>
    <row r="152" spans="11:23" x14ac:dyDescent="0.25"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</row>
    <row r="153" spans="11:23" x14ac:dyDescent="0.25"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</row>
    <row r="154" spans="11:23" x14ac:dyDescent="0.25"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</row>
    <row r="155" spans="11:23" x14ac:dyDescent="0.25"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</row>
    <row r="156" spans="11:23" x14ac:dyDescent="0.25"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</row>
    <row r="157" spans="11:23" x14ac:dyDescent="0.25"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</row>
    <row r="158" spans="11:23" x14ac:dyDescent="0.25"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</row>
    <row r="159" spans="11:23" x14ac:dyDescent="0.25"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</row>
    <row r="160" spans="11:23" x14ac:dyDescent="0.25"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</row>
    <row r="161" spans="11:23" x14ac:dyDescent="0.25"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</row>
    <row r="162" spans="11:23" x14ac:dyDescent="0.25"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</row>
    <row r="163" spans="11:23" x14ac:dyDescent="0.25"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</row>
    <row r="164" spans="11:23" x14ac:dyDescent="0.25"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</row>
    <row r="165" spans="11:23" x14ac:dyDescent="0.25"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</row>
    <row r="166" spans="11:23" x14ac:dyDescent="0.25"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</row>
    <row r="167" spans="11:23" x14ac:dyDescent="0.25"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</row>
    <row r="168" spans="11:23" x14ac:dyDescent="0.25"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</row>
    <row r="169" spans="11:23" x14ac:dyDescent="0.25"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</row>
    <row r="170" spans="11:23" x14ac:dyDescent="0.25"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</row>
    <row r="171" spans="11:23" x14ac:dyDescent="0.25"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</row>
    <row r="172" spans="11:23" x14ac:dyDescent="0.25"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</row>
    <row r="173" spans="11:23" x14ac:dyDescent="0.25"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</row>
    <row r="174" spans="11:23" x14ac:dyDescent="0.25"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</row>
    <row r="175" spans="11:23" x14ac:dyDescent="0.25"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</row>
    <row r="176" spans="11:23" x14ac:dyDescent="0.25"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</row>
    <row r="177" spans="11:23" x14ac:dyDescent="0.25"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</row>
    <row r="178" spans="11:23" x14ac:dyDescent="0.25"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</row>
    <row r="179" spans="11:23" x14ac:dyDescent="0.25"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</row>
    <row r="180" spans="11:23" x14ac:dyDescent="0.25">
      <c r="K180" s="255" t="s">
        <v>242</v>
      </c>
      <c r="L180" s="255" t="s">
        <v>242</v>
      </c>
      <c r="M180" s="255" t="s">
        <v>242</v>
      </c>
      <c r="N180" s="255" t="s">
        <v>242</v>
      </c>
      <c r="O180" s="255" t="s">
        <v>242</v>
      </c>
      <c r="P180" s="255" t="s">
        <v>242</v>
      </c>
      <c r="Q180" s="255" t="s">
        <v>242</v>
      </c>
      <c r="R180" s="255" t="s">
        <v>242</v>
      </c>
      <c r="S180" s="255" t="s">
        <v>242</v>
      </c>
      <c r="T180" s="255" t="s">
        <v>242</v>
      </c>
      <c r="U180" s="255" t="s">
        <v>242</v>
      </c>
      <c r="V180" s="255" t="s">
        <v>242</v>
      </c>
      <c r="W180" s="255" t="s">
        <v>242</v>
      </c>
    </row>
    <row r="181" spans="11:23" x14ac:dyDescent="0.25"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</row>
    <row r="182" spans="11:23" x14ac:dyDescent="0.25"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</row>
    <row r="183" spans="11:23" x14ac:dyDescent="0.25"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</row>
    <row r="184" spans="11:23" x14ac:dyDescent="0.25"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</row>
    <row r="185" spans="11:23" x14ac:dyDescent="0.25"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</row>
    <row r="186" spans="11:23" x14ac:dyDescent="0.25"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</row>
    <row r="187" spans="11:23" x14ac:dyDescent="0.25"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</row>
    <row r="188" spans="11:23" x14ac:dyDescent="0.25"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</row>
    <row r="189" spans="11:23" x14ac:dyDescent="0.25"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</row>
    <row r="190" spans="11:23" x14ac:dyDescent="0.25"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</row>
    <row r="191" spans="11:23" x14ac:dyDescent="0.25"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</row>
    <row r="192" spans="11:23" x14ac:dyDescent="0.25"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</row>
    <row r="193" spans="11:23" x14ac:dyDescent="0.25"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</row>
    <row r="194" spans="11:23" x14ac:dyDescent="0.25"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</row>
    <row r="195" spans="11:23" x14ac:dyDescent="0.25"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</row>
    <row r="196" spans="11:23" x14ac:dyDescent="0.25"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</row>
    <row r="197" spans="11:23" x14ac:dyDescent="0.25"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</row>
    <row r="198" spans="11:23" x14ac:dyDescent="0.25"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</row>
    <row r="199" spans="11:23" x14ac:dyDescent="0.25"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</row>
    <row r="200" spans="11:23" x14ac:dyDescent="0.25"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</row>
    <row r="201" spans="11:23" x14ac:dyDescent="0.25"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</row>
    <row r="202" spans="11:23" x14ac:dyDescent="0.25"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</row>
    <row r="203" spans="11:23" x14ac:dyDescent="0.25"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</row>
    <row r="204" spans="11:23" x14ac:dyDescent="0.25"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</row>
    <row r="205" spans="11:23" x14ac:dyDescent="0.25"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</row>
    <row r="206" spans="11:23" x14ac:dyDescent="0.25"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</row>
    <row r="207" spans="11:23" x14ac:dyDescent="0.25"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</row>
    <row r="208" spans="11:23" x14ac:dyDescent="0.25"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</row>
    <row r="209" spans="11:23" x14ac:dyDescent="0.25"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</row>
    <row r="210" spans="11:23" x14ac:dyDescent="0.25"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43"/>
    </row>
    <row r="211" spans="11:23" x14ac:dyDescent="0.25"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43"/>
    </row>
    <row r="212" spans="11:23" x14ac:dyDescent="0.25"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</row>
    <row r="213" spans="11:23" x14ac:dyDescent="0.25">
      <c r="K213" s="243"/>
      <c r="L213" s="243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</row>
    <row r="214" spans="11:23" x14ac:dyDescent="0.25"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</row>
    <row r="215" spans="11:23" x14ac:dyDescent="0.25"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</row>
    <row r="216" spans="11:23" x14ac:dyDescent="0.25"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</row>
    <row r="217" spans="11:23" x14ac:dyDescent="0.25"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</row>
    <row r="218" spans="11:23" x14ac:dyDescent="0.25"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</row>
    <row r="219" spans="11:23" x14ac:dyDescent="0.25"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</row>
    <row r="220" spans="11:23" x14ac:dyDescent="0.25"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</row>
    <row r="221" spans="11:23" x14ac:dyDescent="0.25"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</row>
    <row r="222" spans="11:23" x14ac:dyDescent="0.25"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</row>
    <row r="223" spans="11:23" x14ac:dyDescent="0.25">
      <c r="K223" s="243"/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</row>
    <row r="224" spans="11:23" x14ac:dyDescent="0.25"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43"/>
    </row>
    <row r="225" spans="11:23" x14ac:dyDescent="0.25"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</row>
    <row r="226" spans="11:23" x14ac:dyDescent="0.25"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</row>
    <row r="227" spans="11:23" x14ac:dyDescent="0.25"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</row>
    <row r="228" spans="11:23" x14ac:dyDescent="0.25"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</row>
    <row r="229" spans="11:23" x14ac:dyDescent="0.25"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</row>
    <row r="230" spans="11:23" x14ac:dyDescent="0.25"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</row>
    <row r="231" spans="11:23" x14ac:dyDescent="0.25"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</row>
    <row r="232" spans="11:23" x14ac:dyDescent="0.25"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</row>
    <row r="233" spans="11:23" x14ac:dyDescent="0.25">
      <c r="K233" s="243"/>
      <c r="L233" s="243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</row>
    <row r="234" spans="11:23" x14ac:dyDescent="0.25"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</row>
    <row r="235" spans="11:23" x14ac:dyDescent="0.25"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</row>
    <row r="236" spans="11:23" x14ac:dyDescent="0.25"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</row>
    <row r="237" spans="11:23" x14ac:dyDescent="0.25"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</row>
    <row r="238" spans="11:23" x14ac:dyDescent="0.25">
      <c r="K238" s="243"/>
      <c r="L238" s="243"/>
      <c r="M238" s="243"/>
      <c r="N238" s="243"/>
      <c r="O238" s="243"/>
      <c r="P238" s="243"/>
      <c r="Q238" s="243"/>
      <c r="R238" s="243"/>
      <c r="S238" s="243"/>
      <c r="T238" s="243"/>
      <c r="U238" s="243"/>
      <c r="V238" s="243"/>
      <c r="W238" s="243"/>
    </row>
    <row r="239" spans="11:23" x14ac:dyDescent="0.25"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43"/>
    </row>
    <row r="240" spans="11:23" x14ac:dyDescent="0.25">
      <c r="K240" s="255" t="s">
        <v>242</v>
      </c>
      <c r="L240" s="255" t="s">
        <v>242</v>
      </c>
      <c r="M240" s="255" t="s">
        <v>242</v>
      </c>
      <c r="N240" s="255" t="s">
        <v>242</v>
      </c>
      <c r="O240" s="255" t="s">
        <v>242</v>
      </c>
      <c r="P240" s="255" t="s">
        <v>242</v>
      </c>
      <c r="Q240" s="255" t="s">
        <v>242</v>
      </c>
      <c r="R240" s="255" t="s">
        <v>242</v>
      </c>
      <c r="S240" s="255" t="s">
        <v>242</v>
      </c>
      <c r="T240" s="255" t="s">
        <v>242</v>
      </c>
      <c r="U240" s="255" t="s">
        <v>242</v>
      </c>
      <c r="V240" s="255" t="s">
        <v>242</v>
      </c>
      <c r="W240" s="255" t="s">
        <v>242</v>
      </c>
    </row>
    <row r="241" spans="11:23" x14ac:dyDescent="0.25"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</row>
    <row r="242" spans="11:23" x14ac:dyDescent="0.25"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43"/>
    </row>
    <row r="243" spans="11:23" x14ac:dyDescent="0.25">
      <c r="K243" s="243"/>
      <c r="L243" s="243"/>
      <c r="M243" s="243"/>
      <c r="N243" s="243"/>
      <c r="O243" s="243"/>
      <c r="P243" s="243"/>
      <c r="Q243" s="243"/>
      <c r="R243" s="243"/>
      <c r="S243" s="243"/>
      <c r="T243" s="243"/>
      <c r="U243" s="243"/>
      <c r="V243" s="243"/>
      <c r="W243" s="243"/>
    </row>
    <row r="244" spans="11:23" x14ac:dyDescent="0.25"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</row>
    <row r="245" spans="11:23" x14ac:dyDescent="0.25"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43"/>
    </row>
    <row r="246" spans="11:23" x14ac:dyDescent="0.25"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</row>
    <row r="247" spans="11:23" x14ac:dyDescent="0.25"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43"/>
    </row>
    <row r="248" spans="11:23" x14ac:dyDescent="0.25">
      <c r="K248" s="243"/>
      <c r="L248" s="243"/>
      <c r="M248" s="243"/>
      <c r="N248" s="243"/>
      <c r="O248" s="243"/>
      <c r="P248" s="243"/>
      <c r="Q248" s="243"/>
      <c r="R248" s="243"/>
      <c r="S248" s="243"/>
      <c r="T248" s="243"/>
      <c r="U248" s="243"/>
      <c r="V248" s="243"/>
      <c r="W248" s="243"/>
    </row>
    <row r="249" spans="11:23" x14ac:dyDescent="0.25"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43"/>
    </row>
    <row r="250" spans="11:23" x14ac:dyDescent="0.25"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</row>
    <row r="251" spans="11:23" x14ac:dyDescent="0.25"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43"/>
    </row>
    <row r="252" spans="11:23" x14ac:dyDescent="0.25"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43"/>
    </row>
    <row r="253" spans="11:23" x14ac:dyDescent="0.25"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</row>
    <row r="254" spans="11:23" x14ac:dyDescent="0.25"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43"/>
    </row>
    <row r="255" spans="11:23" x14ac:dyDescent="0.25"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43"/>
    </row>
    <row r="256" spans="11:23" x14ac:dyDescent="0.25"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43"/>
    </row>
    <row r="257" spans="11:23" x14ac:dyDescent="0.25"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43"/>
    </row>
    <row r="258" spans="11:23" x14ac:dyDescent="0.25">
      <c r="K258" s="243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</row>
    <row r="259" spans="11:23" x14ac:dyDescent="0.25"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43"/>
    </row>
    <row r="260" spans="11:23" x14ac:dyDescent="0.25"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43"/>
    </row>
    <row r="261" spans="11:23" x14ac:dyDescent="0.25"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3"/>
    </row>
    <row r="262" spans="11:23" x14ac:dyDescent="0.25"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43"/>
    </row>
    <row r="263" spans="11:23" x14ac:dyDescent="0.25">
      <c r="K263" s="243"/>
      <c r="L263" s="243"/>
      <c r="M263" s="243"/>
      <c r="N263" s="243"/>
      <c r="O263" s="243"/>
      <c r="P263" s="243"/>
      <c r="Q263" s="243"/>
      <c r="R263" s="243"/>
      <c r="S263" s="243"/>
      <c r="T263" s="243"/>
      <c r="U263" s="243"/>
      <c r="V263" s="243"/>
      <c r="W263" s="243"/>
    </row>
    <row r="264" spans="11:23" x14ac:dyDescent="0.25"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43"/>
    </row>
    <row r="265" spans="11:23" x14ac:dyDescent="0.25"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43"/>
    </row>
    <row r="266" spans="11:23" x14ac:dyDescent="0.25"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</row>
    <row r="267" spans="11:23" x14ac:dyDescent="0.25"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43"/>
    </row>
    <row r="268" spans="11:23" x14ac:dyDescent="0.25">
      <c r="K268" s="243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</row>
    <row r="269" spans="11:23" x14ac:dyDescent="0.25"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43"/>
    </row>
    <row r="270" spans="11:23" x14ac:dyDescent="0.25"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</row>
    <row r="271" spans="11:23" x14ac:dyDescent="0.25"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</row>
    <row r="272" spans="11:23" x14ac:dyDescent="0.25"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</row>
    <row r="273" spans="11:23" x14ac:dyDescent="0.25">
      <c r="K273" s="243"/>
      <c r="L273" s="243"/>
      <c r="M273" s="243"/>
      <c r="N273" s="243"/>
      <c r="O273" s="243"/>
      <c r="P273" s="243"/>
      <c r="Q273" s="243"/>
      <c r="R273" s="243"/>
      <c r="S273" s="243"/>
      <c r="T273" s="243"/>
      <c r="U273" s="243"/>
      <c r="V273" s="243"/>
      <c r="W273" s="243"/>
    </row>
    <row r="274" spans="11:23" x14ac:dyDescent="0.25"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43"/>
    </row>
    <row r="275" spans="11:23" x14ac:dyDescent="0.25"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43"/>
    </row>
    <row r="276" spans="11:23" x14ac:dyDescent="0.25"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43"/>
    </row>
    <row r="277" spans="11:23" x14ac:dyDescent="0.25"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43"/>
    </row>
    <row r="278" spans="11:23" x14ac:dyDescent="0.25">
      <c r="K278" s="243"/>
      <c r="L278" s="243"/>
      <c r="M278" s="243"/>
      <c r="N278" s="243"/>
      <c r="O278" s="243"/>
      <c r="P278" s="243"/>
      <c r="Q278" s="243"/>
      <c r="R278" s="243"/>
      <c r="S278" s="243"/>
      <c r="T278" s="243"/>
      <c r="U278" s="243"/>
      <c r="V278" s="243"/>
      <c r="W278" s="243"/>
    </row>
    <row r="279" spans="11:23" x14ac:dyDescent="0.25"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43"/>
    </row>
    <row r="280" spans="11:23" x14ac:dyDescent="0.25"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43"/>
    </row>
    <row r="281" spans="11:23" x14ac:dyDescent="0.25"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43"/>
    </row>
    <row r="282" spans="11:23" x14ac:dyDescent="0.25"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</row>
    <row r="283" spans="11:23" x14ac:dyDescent="0.25">
      <c r="K283" s="243"/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</row>
    <row r="284" spans="11:23" x14ac:dyDescent="0.25"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43"/>
    </row>
    <row r="285" spans="11:23" x14ac:dyDescent="0.25"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43"/>
    </row>
    <row r="286" spans="11:23" x14ac:dyDescent="0.25"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43"/>
    </row>
    <row r="287" spans="11:23" x14ac:dyDescent="0.25"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3"/>
    </row>
    <row r="288" spans="11:23" x14ac:dyDescent="0.25">
      <c r="K288" s="243"/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</row>
    <row r="289" spans="11:23" x14ac:dyDescent="0.25"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</row>
    <row r="290" spans="11:23" x14ac:dyDescent="0.25"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</row>
    <row r="291" spans="11:23" x14ac:dyDescent="0.25"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</row>
    <row r="292" spans="11:23" x14ac:dyDescent="0.25"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</row>
    <row r="293" spans="11:23" x14ac:dyDescent="0.25">
      <c r="K293" s="243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</row>
    <row r="294" spans="11:23" x14ac:dyDescent="0.25"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</row>
    <row r="295" spans="11:23" x14ac:dyDescent="0.25"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43"/>
    </row>
    <row r="296" spans="11:23" x14ac:dyDescent="0.25"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</row>
    <row r="297" spans="11:23" x14ac:dyDescent="0.25"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</row>
    <row r="298" spans="11:23" x14ac:dyDescent="0.25">
      <c r="K298" s="243"/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</row>
    <row r="299" spans="11:23" x14ac:dyDescent="0.25"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</row>
    <row r="300" spans="11:23" x14ac:dyDescent="0.25">
      <c r="K300" s="255" t="s">
        <v>242</v>
      </c>
      <c r="L300" s="255" t="s">
        <v>242</v>
      </c>
      <c r="M300" s="255" t="s">
        <v>242</v>
      </c>
      <c r="N300" s="255" t="s">
        <v>242</v>
      </c>
      <c r="O300" s="255" t="s">
        <v>242</v>
      </c>
      <c r="P300" s="255" t="s">
        <v>242</v>
      </c>
      <c r="Q300" s="255" t="s">
        <v>242</v>
      </c>
      <c r="R300" s="255" t="s">
        <v>242</v>
      </c>
      <c r="S300" s="255" t="s">
        <v>242</v>
      </c>
      <c r="T300" s="255" t="s">
        <v>242</v>
      </c>
      <c r="U300" s="255" t="s">
        <v>242</v>
      </c>
      <c r="V300" s="255" t="s">
        <v>242</v>
      </c>
      <c r="W300" s="255" t="s">
        <v>242</v>
      </c>
    </row>
    <row r="301" spans="11:23" x14ac:dyDescent="0.25"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</row>
    <row r="302" spans="11:23" x14ac:dyDescent="0.25"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</row>
    <row r="303" spans="11:23" x14ac:dyDescent="0.25">
      <c r="K303" s="243"/>
      <c r="L303" s="243"/>
      <c r="M303" s="243"/>
      <c r="N303" s="243"/>
      <c r="O303" s="243"/>
      <c r="P303" s="243"/>
      <c r="Q303" s="243"/>
      <c r="R303" s="243"/>
      <c r="S303" s="243"/>
      <c r="T303" s="243"/>
      <c r="U303" s="243"/>
      <c r="V303" s="243"/>
      <c r="W303" s="243"/>
    </row>
    <row r="304" spans="11:23" x14ac:dyDescent="0.25"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43"/>
    </row>
    <row r="305" spans="11:23" x14ac:dyDescent="0.25"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43"/>
    </row>
    <row r="306" spans="11:23" x14ac:dyDescent="0.25"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43"/>
    </row>
    <row r="307" spans="11:23" x14ac:dyDescent="0.25"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43"/>
    </row>
    <row r="308" spans="11:23" x14ac:dyDescent="0.25">
      <c r="K308" s="243"/>
      <c r="L308" s="243"/>
      <c r="M308" s="243"/>
      <c r="N308" s="243"/>
      <c r="O308" s="243"/>
      <c r="P308" s="243"/>
      <c r="Q308" s="243"/>
      <c r="R308" s="243"/>
      <c r="S308" s="243"/>
      <c r="T308" s="243"/>
      <c r="U308" s="243"/>
      <c r="V308" s="243"/>
      <c r="W308" s="243"/>
    </row>
    <row r="309" spans="11:23" x14ac:dyDescent="0.25"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43"/>
    </row>
    <row r="310" spans="11:23" x14ac:dyDescent="0.25"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43"/>
    </row>
    <row r="311" spans="11:23" x14ac:dyDescent="0.25"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43"/>
    </row>
    <row r="312" spans="11:23" x14ac:dyDescent="0.25"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43"/>
    </row>
    <row r="313" spans="11:23" x14ac:dyDescent="0.25">
      <c r="K313" s="243"/>
      <c r="L313" s="243"/>
      <c r="M313" s="243"/>
      <c r="N313" s="243"/>
      <c r="O313" s="243"/>
      <c r="P313" s="243"/>
      <c r="Q313" s="243"/>
      <c r="R313" s="243"/>
      <c r="S313" s="243"/>
      <c r="T313" s="243"/>
      <c r="U313" s="243"/>
      <c r="V313" s="243"/>
      <c r="W313" s="243"/>
    </row>
    <row r="314" spans="11:23" x14ac:dyDescent="0.25"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</row>
    <row r="315" spans="11:23" x14ac:dyDescent="0.25"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43"/>
    </row>
    <row r="316" spans="11:23" x14ac:dyDescent="0.25"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43"/>
    </row>
    <row r="317" spans="11:23" x14ac:dyDescent="0.25"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43"/>
    </row>
    <row r="318" spans="11:23" x14ac:dyDescent="0.25">
      <c r="K318" s="243"/>
      <c r="L318" s="243"/>
      <c r="M318" s="243"/>
      <c r="N318" s="243"/>
      <c r="O318" s="243"/>
      <c r="P318" s="243"/>
      <c r="Q318" s="243"/>
      <c r="R318" s="243"/>
      <c r="S318" s="243"/>
      <c r="T318" s="243"/>
      <c r="U318" s="243"/>
      <c r="V318" s="243"/>
      <c r="W318" s="243"/>
    </row>
    <row r="319" spans="11:23" x14ac:dyDescent="0.25"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43"/>
    </row>
    <row r="320" spans="11:23" x14ac:dyDescent="0.25"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43"/>
    </row>
    <row r="321" spans="11:23" x14ac:dyDescent="0.25"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43"/>
    </row>
    <row r="322" spans="11:23" x14ac:dyDescent="0.25"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43"/>
    </row>
    <row r="323" spans="11:23" x14ac:dyDescent="0.25">
      <c r="K323" s="243"/>
      <c r="L323" s="243"/>
      <c r="M323" s="243"/>
      <c r="N323" s="243"/>
      <c r="O323" s="243"/>
      <c r="P323" s="243"/>
      <c r="Q323" s="243"/>
      <c r="R323" s="243"/>
      <c r="S323" s="243"/>
      <c r="T323" s="243"/>
      <c r="U323" s="243"/>
      <c r="V323" s="243"/>
      <c r="W323" s="243"/>
    </row>
    <row r="324" spans="11:23" x14ac:dyDescent="0.25"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43"/>
    </row>
    <row r="325" spans="11:23" x14ac:dyDescent="0.25"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43"/>
    </row>
    <row r="326" spans="11:23" x14ac:dyDescent="0.25"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43"/>
    </row>
    <row r="327" spans="11:23" x14ac:dyDescent="0.25"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43"/>
    </row>
    <row r="328" spans="11:23" x14ac:dyDescent="0.25">
      <c r="K328" s="243"/>
      <c r="L328" s="243"/>
      <c r="M328" s="243"/>
      <c r="N328" s="243"/>
      <c r="O328" s="243"/>
      <c r="P328" s="243"/>
      <c r="Q328" s="243"/>
      <c r="R328" s="243"/>
      <c r="S328" s="243"/>
      <c r="T328" s="243"/>
      <c r="U328" s="243"/>
      <c r="V328" s="243"/>
      <c r="W328" s="243"/>
    </row>
    <row r="329" spans="11:23" x14ac:dyDescent="0.25"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43"/>
    </row>
    <row r="330" spans="11:23" x14ac:dyDescent="0.25"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43"/>
    </row>
    <row r="331" spans="11:23" x14ac:dyDescent="0.25"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43"/>
    </row>
    <row r="332" spans="11:23" x14ac:dyDescent="0.25"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43"/>
    </row>
    <row r="333" spans="11:23" x14ac:dyDescent="0.25">
      <c r="K333" s="243"/>
      <c r="L333" s="243"/>
      <c r="M333" s="243"/>
      <c r="N333" s="243"/>
      <c r="O333" s="243"/>
      <c r="P333" s="243"/>
      <c r="Q333" s="243"/>
      <c r="R333" s="243"/>
      <c r="S333" s="243"/>
      <c r="T333" s="243"/>
      <c r="U333" s="243"/>
      <c r="V333" s="243"/>
      <c r="W333" s="243"/>
    </row>
    <row r="334" spans="11:23" x14ac:dyDescent="0.25"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43"/>
    </row>
    <row r="335" spans="11:23" x14ac:dyDescent="0.25"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43"/>
    </row>
    <row r="336" spans="11:23" x14ac:dyDescent="0.25"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43"/>
    </row>
    <row r="337" spans="11:23" x14ac:dyDescent="0.25"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43"/>
    </row>
    <row r="338" spans="11:23" x14ac:dyDescent="0.25">
      <c r="K338" s="243"/>
      <c r="L338" s="243"/>
      <c r="M338" s="243"/>
      <c r="N338" s="243"/>
      <c r="O338" s="243"/>
      <c r="P338" s="243"/>
      <c r="Q338" s="243"/>
      <c r="R338" s="243"/>
      <c r="S338" s="243"/>
      <c r="T338" s="243"/>
      <c r="U338" s="243"/>
      <c r="V338" s="243"/>
      <c r="W338" s="243"/>
    </row>
    <row r="339" spans="11:23" x14ac:dyDescent="0.25"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43"/>
    </row>
    <row r="340" spans="11:23" x14ac:dyDescent="0.25"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43"/>
    </row>
    <row r="341" spans="11:23" x14ac:dyDescent="0.25"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43"/>
    </row>
    <row r="342" spans="11:23" x14ac:dyDescent="0.25"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43"/>
    </row>
    <row r="343" spans="11:23" x14ac:dyDescent="0.25">
      <c r="K343" s="243"/>
      <c r="L343" s="243"/>
      <c r="M343" s="243"/>
      <c r="N343" s="243"/>
      <c r="O343" s="243"/>
      <c r="P343" s="243"/>
      <c r="Q343" s="243"/>
      <c r="R343" s="243"/>
      <c r="S343" s="243"/>
      <c r="T343" s="243"/>
      <c r="U343" s="243"/>
      <c r="V343" s="243"/>
      <c r="W343" s="243"/>
    </row>
    <row r="344" spans="11:23" x14ac:dyDescent="0.25"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43"/>
    </row>
    <row r="345" spans="11:23" x14ac:dyDescent="0.25"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43"/>
    </row>
    <row r="346" spans="11:23" x14ac:dyDescent="0.25"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43"/>
    </row>
    <row r="347" spans="11:23" x14ac:dyDescent="0.25"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43"/>
    </row>
    <row r="348" spans="11:23" x14ac:dyDescent="0.25">
      <c r="K348" s="243"/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</row>
    <row r="349" spans="11:23" x14ac:dyDescent="0.25"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43"/>
    </row>
    <row r="350" spans="11:23" x14ac:dyDescent="0.25"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43"/>
    </row>
    <row r="351" spans="11:23" x14ac:dyDescent="0.25"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43"/>
    </row>
    <row r="352" spans="11:23" x14ac:dyDescent="0.25"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</row>
    <row r="353" spans="11:23" x14ac:dyDescent="0.25">
      <c r="K353" s="243"/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</row>
    <row r="354" spans="11:23" x14ac:dyDescent="0.25"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</row>
    <row r="355" spans="11:23" x14ac:dyDescent="0.25"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43"/>
    </row>
    <row r="356" spans="11:23" x14ac:dyDescent="0.25"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43"/>
    </row>
    <row r="357" spans="11:23" x14ac:dyDescent="0.25"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43"/>
    </row>
    <row r="358" spans="11:23" x14ac:dyDescent="0.25">
      <c r="K358" s="243"/>
      <c r="L358" s="243"/>
      <c r="M358" s="243"/>
      <c r="N358" s="243"/>
      <c r="O358" s="243"/>
      <c r="P358" s="243"/>
      <c r="Q358" s="243"/>
      <c r="R358" s="243"/>
      <c r="S358" s="243"/>
      <c r="T358" s="243"/>
      <c r="U358" s="243"/>
      <c r="V358" s="243"/>
      <c r="W358" s="243"/>
    </row>
    <row r="359" spans="11:23" x14ac:dyDescent="0.25"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43"/>
    </row>
    <row r="360" spans="11:23" x14ac:dyDescent="0.25">
      <c r="K360" s="255" t="s">
        <v>242</v>
      </c>
      <c r="L360" s="255" t="s">
        <v>242</v>
      </c>
      <c r="M360" s="255" t="s">
        <v>242</v>
      </c>
      <c r="N360" s="255" t="s">
        <v>242</v>
      </c>
      <c r="O360" s="255" t="s">
        <v>242</v>
      </c>
      <c r="P360" s="255" t="s">
        <v>242</v>
      </c>
      <c r="Q360" s="255" t="s">
        <v>242</v>
      </c>
      <c r="R360" s="255" t="s">
        <v>242</v>
      </c>
      <c r="S360" s="255" t="s">
        <v>242</v>
      </c>
      <c r="T360" s="255" t="s">
        <v>242</v>
      </c>
      <c r="U360" s="255" t="s">
        <v>242</v>
      </c>
      <c r="V360" s="255" t="s">
        <v>242</v>
      </c>
      <c r="W360" s="255" t="s">
        <v>242</v>
      </c>
    </row>
    <row r="361" spans="11:23" x14ac:dyDescent="0.25"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</row>
    <row r="362" spans="11:23" x14ac:dyDescent="0.25"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43"/>
    </row>
    <row r="363" spans="11:23" x14ac:dyDescent="0.25">
      <c r="K363" s="243"/>
      <c r="L363" s="243"/>
      <c r="M363" s="243"/>
      <c r="N363" s="243"/>
      <c r="O363" s="243"/>
      <c r="P363" s="243"/>
      <c r="Q363" s="243"/>
      <c r="R363" s="243"/>
      <c r="S363" s="243"/>
      <c r="T363" s="243"/>
      <c r="U363" s="243"/>
      <c r="V363" s="243"/>
      <c r="W363" s="243"/>
    </row>
    <row r="364" spans="11:23" x14ac:dyDescent="0.25"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43"/>
    </row>
    <row r="365" spans="11:23" x14ac:dyDescent="0.25"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43"/>
    </row>
    <row r="366" spans="11:23" x14ac:dyDescent="0.25"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43"/>
    </row>
    <row r="367" spans="11:23" x14ac:dyDescent="0.25"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43"/>
    </row>
    <row r="368" spans="11:23" x14ac:dyDescent="0.25">
      <c r="K368" s="243"/>
      <c r="L368" s="243"/>
      <c r="M368" s="243"/>
      <c r="N368" s="243"/>
      <c r="O368" s="243"/>
      <c r="P368" s="243"/>
      <c r="Q368" s="243"/>
      <c r="R368" s="243"/>
      <c r="S368" s="243"/>
      <c r="T368" s="243"/>
      <c r="U368" s="243"/>
      <c r="V368" s="243"/>
      <c r="W368" s="243"/>
    </row>
    <row r="369" spans="11:23" x14ac:dyDescent="0.25"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43"/>
    </row>
    <row r="370" spans="11:23" x14ac:dyDescent="0.25"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43"/>
    </row>
    <row r="371" spans="11:23" x14ac:dyDescent="0.25"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43"/>
    </row>
    <row r="372" spans="11:23" x14ac:dyDescent="0.25"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43"/>
    </row>
    <row r="373" spans="11:23" x14ac:dyDescent="0.25">
      <c r="K373" s="243"/>
      <c r="L373" s="243"/>
      <c r="M373" s="243"/>
      <c r="N373" s="243"/>
      <c r="O373" s="243"/>
      <c r="P373" s="243"/>
      <c r="Q373" s="243"/>
      <c r="R373" s="243"/>
      <c r="S373" s="243"/>
      <c r="T373" s="243"/>
      <c r="U373" s="243"/>
      <c r="V373" s="243"/>
      <c r="W373" s="243"/>
    </row>
    <row r="374" spans="11:23" x14ac:dyDescent="0.25"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43"/>
    </row>
    <row r="375" spans="11:23" x14ac:dyDescent="0.25"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43"/>
    </row>
    <row r="376" spans="11:23" x14ac:dyDescent="0.25"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43"/>
    </row>
    <row r="377" spans="11:23" x14ac:dyDescent="0.25"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43"/>
    </row>
    <row r="378" spans="11:23" x14ac:dyDescent="0.25">
      <c r="K378" s="243"/>
      <c r="L378" s="243"/>
      <c r="M378" s="243"/>
      <c r="N378" s="243"/>
      <c r="O378" s="243"/>
      <c r="P378" s="243"/>
      <c r="Q378" s="243"/>
      <c r="R378" s="243"/>
      <c r="S378" s="243"/>
      <c r="T378" s="243"/>
      <c r="U378" s="243"/>
      <c r="V378" s="243"/>
      <c r="W378" s="243"/>
    </row>
    <row r="379" spans="11:23" x14ac:dyDescent="0.25"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43"/>
    </row>
    <row r="380" spans="11:23" x14ac:dyDescent="0.25"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43"/>
    </row>
    <row r="381" spans="11:23" x14ac:dyDescent="0.25"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43"/>
    </row>
    <row r="382" spans="11:23" x14ac:dyDescent="0.25"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43"/>
    </row>
    <row r="383" spans="11:23" x14ac:dyDescent="0.25">
      <c r="K383" s="243"/>
      <c r="L383" s="243"/>
      <c r="M383" s="243"/>
      <c r="N383" s="243"/>
      <c r="O383" s="243"/>
      <c r="P383" s="243"/>
      <c r="Q383" s="243"/>
      <c r="R383" s="243"/>
      <c r="S383" s="243"/>
      <c r="T383" s="243"/>
      <c r="U383" s="243"/>
      <c r="V383" s="243"/>
      <c r="W383" s="243"/>
    </row>
    <row r="384" spans="11:23" x14ac:dyDescent="0.25"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43"/>
    </row>
    <row r="385" spans="11:23" x14ac:dyDescent="0.25"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43"/>
    </row>
    <row r="386" spans="11:23" x14ac:dyDescent="0.25"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43"/>
    </row>
    <row r="387" spans="11:23" x14ac:dyDescent="0.25"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43"/>
    </row>
    <row r="388" spans="11:23" x14ac:dyDescent="0.25">
      <c r="K388" s="243"/>
      <c r="L388" s="243"/>
      <c r="M388" s="243"/>
      <c r="N388" s="243"/>
      <c r="O388" s="243"/>
      <c r="P388" s="243"/>
      <c r="Q388" s="243"/>
      <c r="R388" s="243"/>
      <c r="S388" s="243"/>
      <c r="T388" s="243"/>
      <c r="U388" s="243"/>
      <c r="V388" s="243"/>
      <c r="W388" s="243"/>
    </row>
    <row r="389" spans="11:23" x14ac:dyDescent="0.25"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43"/>
    </row>
    <row r="390" spans="11:23" x14ac:dyDescent="0.25"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43"/>
    </row>
    <row r="391" spans="11:23" x14ac:dyDescent="0.25"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43"/>
    </row>
    <row r="392" spans="11:23" x14ac:dyDescent="0.25"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43"/>
    </row>
    <row r="393" spans="11:23" x14ac:dyDescent="0.25">
      <c r="K393" s="243"/>
      <c r="L393" s="243"/>
      <c r="M393" s="243"/>
      <c r="N393" s="243"/>
      <c r="O393" s="243"/>
      <c r="P393" s="243"/>
      <c r="Q393" s="243"/>
      <c r="R393" s="243"/>
      <c r="S393" s="243"/>
      <c r="T393" s="243"/>
      <c r="U393" s="243"/>
      <c r="V393" s="243"/>
      <c r="W393" s="243"/>
    </row>
    <row r="394" spans="11:23" x14ac:dyDescent="0.25"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43"/>
    </row>
    <row r="395" spans="11:23" x14ac:dyDescent="0.25"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43"/>
    </row>
    <row r="396" spans="11:23" x14ac:dyDescent="0.25"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43"/>
    </row>
    <row r="397" spans="11:23" x14ac:dyDescent="0.25"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43"/>
    </row>
    <row r="398" spans="11:23" x14ac:dyDescent="0.25">
      <c r="K398" s="243"/>
      <c r="L398" s="243"/>
      <c r="M398" s="243"/>
      <c r="N398" s="243"/>
      <c r="O398" s="243"/>
      <c r="P398" s="243"/>
      <c r="Q398" s="243"/>
      <c r="R398" s="243"/>
      <c r="S398" s="243"/>
      <c r="T398" s="243"/>
      <c r="U398" s="243"/>
      <c r="V398" s="243"/>
      <c r="W398" s="243"/>
    </row>
    <row r="399" spans="11:23" x14ac:dyDescent="0.25"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43"/>
    </row>
    <row r="400" spans="11:23" x14ac:dyDescent="0.25"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43"/>
    </row>
    <row r="401" spans="11:23" x14ac:dyDescent="0.25"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43"/>
    </row>
    <row r="402" spans="11:23" x14ac:dyDescent="0.25"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43"/>
    </row>
    <row r="403" spans="11:23" x14ac:dyDescent="0.25">
      <c r="K403" s="243"/>
      <c r="L403" s="243"/>
      <c r="M403" s="243"/>
      <c r="N403" s="243"/>
      <c r="O403" s="243"/>
      <c r="P403" s="243"/>
      <c r="Q403" s="243"/>
      <c r="R403" s="243"/>
      <c r="S403" s="243"/>
      <c r="T403" s="243"/>
      <c r="U403" s="243"/>
      <c r="V403" s="243"/>
      <c r="W403" s="243"/>
    </row>
    <row r="404" spans="11:23" x14ac:dyDescent="0.25"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43"/>
    </row>
    <row r="405" spans="11:23" x14ac:dyDescent="0.25"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43"/>
    </row>
    <row r="406" spans="11:23" x14ac:dyDescent="0.25"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43"/>
    </row>
    <row r="407" spans="11:23" x14ac:dyDescent="0.25"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43"/>
    </row>
    <row r="408" spans="11:23" x14ac:dyDescent="0.25">
      <c r="K408" s="243"/>
      <c r="L408" s="243"/>
      <c r="M408" s="243"/>
      <c r="N408" s="243"/>
      <c r="O408" s="243"/>
      <c r="P408" s="243"/>
      <c r="Q408" s="243"/>
      <c r="R408" s="243"/>
      <c r="S408" s="243"/>
      <c r="T408" s="243"/>
      <c r="U408" s="243"/>
      <c r="V408" s="243"/>
      <c r="W408" s="243"/>
    </row>
    <row r="409" spans="11:23" x14ac:dyDescent="0.25"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</row>
    <row r="410" spans="11:23" x14ac:dyDescent="0.25"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43"/>
    </row>
    <row r="411" spans="11:23" x14ac:dyDescent="0.25"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43"/>
    </row>
    <row r="412" spans="11:23" x14ac:dyDescent="0.25"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43"/>
    </row>
    <row r="413" spans="11:23" x14ac:dyDescent="0.25">
      <c r="K413" s="243"/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</row>
    <row r="414" spans="11:23" x14ac:dyDescent="0.25"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43"/>
    </row>
    <row r="415" spans="11:23" x14ac:dyDescent="0.25"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</row>
    <row r="416" spans="11:23" x14ac:dyDescent="0.25"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43"/>
    </row>
    <row r="417" spans="11:23" x14ac:dyDescent="0.25"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3"/>
    </row>
    <row r="418" spans="11:23" x14ac:dyDescent="0.25">
      <c r="K418" s="243"/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</row>
    <row r="419" spans="11:23" x14ac:dyDescent="0.25"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43"/>
    </row>
    <row r="420" spans="11:23" x14ac:dyDescent="0.25">
      <c r="K420" s="255" t="s">
        <v>242</v>
      </c>
      <c r="L420" s="255" t="s">
        <v>242</v>
      </c>
      <c r="M420" s="255" t="s">
        <v>242</v>
      </c>
      <c r="N420" s="255" t="s">
        <v>242</v>
      </c>
      <c r="O420" s="255" t="s">
        <v>242</v>
      </c>
      <c r="P420" s="255" t="s">
        <v>242</v>
      </c>
      <c r="Q420" s="255" t="s">
        <v>242</v>
      </c>
      <c r="R420" s="255" t="s">
        <v>242</v>
      </c>
      <c r="S420" s="255" t="s">
        <v>242</v>
      </c>
      <c r="T420" s="255" t="s">
        <v>242</v>
      </c>
      <c r="U420" s="255" t="s">
        <v>242</v>
      </c>
      <c r="V420" s="255" t="s">
        <v>242</v>
      </c>
      <c r="W420" s="255" t="s">
        <v>242</v>
      </c>
    </row>
    <row r="421" spans="11:23" x14ac:dyDescent="0.25"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43"/>
    </row>
    <row r="422" spans="11:23" x14ac:dyDescent="0.25"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43"/>
    </row>
    <row r="423" spans="11:23" x14ac:dyDescent="0.25">
      <c r="K423" s="243"/>
      <c r="L423" s="243"/>
      <c r="M423" s="243"/>
      <c r="N423" s="243"/>
      <c r="O423" s="243"/>
      <c r="P423" s="243"/>
      <c r="Q423" s="243"/>
      <c r="R423" s="243"/>
      <c r="S423" s="243"/>
      <c r="T423" s="243"/>
      <c r="U423" s="243"/>
      <c r="V423" s="243"/>
      <c r="W423" s="243"/>
    </row>
    <row r="424" spans="11:23" x14ac:dyDescent="0.25"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43"/>
    </row>
    <row r="425" spans="11:23" x14ac:dyDescent="0.25"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43"/>
    </row>
    <row r="426" spans="11:23" x14ac:dyDescent="0.25"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43"/>
    </row>
    <row r="427" spans="11:23" x14ac:dyDescent="0.25"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43"/>
    </row>
    <row r="428" spans="11:23" x14ac:dyDescent="0.25">
      <c r="K428" s="243"/>
      <c r="L428" s="243"/>
      <c r="M428" s="243"/>
      <c r="N428" s="243"/>
      <c r="O428" s="243"/>
      <c r="P428" s="243"/>
      <c r="Q428" s="243"/>
      <c r="R428" s="243"/>
      <c r="S428" s="243"/>
      <c r="T428" s="243"/>
      <c r="U428" s="243"/>
      <c r="V428" s="243"/>
      <c r="W428" s="243"/>
    </row>
    <row r="429" spans="11:23" x14ac:dyDescent="0.25"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43"/>
    </row>
    <row r="430" spans="11:23" x14ac:dyDescent="0.25"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</row>
    <row r="431" spans="11:23" x14ac:dyDescent="0.25"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43"/>
    </row>
    <row r="432" spans="11:23" x14ac:dyDescent="0.25"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43"/>
    </row>
    <row r="433" spans="11:23" x14ac:dyDescent="0.25">
      <c r="K433" s="243"/>
      <c r="L433" s="243"/>
      <c r="M433" s="243"/>
      <c r="N433" s="243"/>
      <c r="O433" s="243"/>
      <c r="P433" s="243"/>
      <c r="Q433" s="243"/>
      <c r="R433" s="243"/>
      <c r="S433" s="243"/>
      <c r="T433" s="243"/>
      <c r="U433" s="243"/>
      <c r="V433" s="243"/>
      <c r="W433" s="243"/>
    </row>
    <row r="434" spans="11:23" x14ac:dyDescent="0.25"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43"/>
    </row>
    <row r="435" spans="11:23" x14ac:dyDescent="0.25"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43"/>
    </row>
    <row r="436" spans="11:23" x14ac:dyDescent="0.25"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43"/>
    </row>
    <row r="437" spans="11:23" x14ac:dyDescent="0.25"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43"/>
    </row>
    <row r="438" spans="11:23" x14ac:dyDescent="0.25">
      <c r="K438" s="243"/>
      <c r="L438" s="243"/>
      <c r="M438" s="243"/>
      <c r="N438" s="243"/>
      <c r="O438" s="243"/>
      <c r="P438" s="243"/>
      <c r="Q438" s="243"/>
      <c r="R438" s="243"/>
      <c r="S438" s="243"/>
      <c r="T438" s="243"/>
      <c r="U438" s="243"/>
      <c r="V438" s="243"/>
      <c r="W438" s="243"/>
    </row>
    <row r="439" spans="11:23" x14ac:dyDescent="0.25"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43"/>
    </row>
    <row r="440" spans="11:23" x14ac:dyDescent="0.25"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43"/>
    </row>
    <row r="441" spans="11:23" x14ac:dyDescent="0.25"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43"/>
    </row>
    <row r="442" spans="11:23" x14ac:dyDescent="0.25"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43"/>
    </row>
    <row r="443" spans="11:23" x14ac:dyDescent="0.25">
      <c r="K443" s="243"/>
      <c r="L443" s="243"/>
      <c r="M443" s="243"/>
      <c r="N443" s="243"/>
      <c r="O443" s="243"/>
      <c r="P443" s="243"/>
      <c r="Q443" s="243"/>
      <c r="R443" s="243"/>
      <c r="S443" s="243"/>
      <c r="T443" s="243"/>
      <c r="U443" s="243"/>
      <c r="V443" s="243"/>
      <c r="W443" s="243"/>
    </row>
    <row r="444" spans="11:23" x14ac:dyDescent="0.25"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43"/>
    </row>
    <row r="445" spans="11:23" x14ac:dyDescent="0.25"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43"/>
    </row>
    <row r="446" spans="11:23" x14ac:dyDescent="0.25"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43"/>
    </row>
    <row r="447" spans="11:23" x14ac:dyDescent="0.25"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43"/>
    </row>
    <row r="448" spans="11:23" x14ac:dyDescent="0.25"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43"/>
    </row>
    <row r="449" spans="11:23" x14ac:dyDescent="0.25">
      <c r="K449" s="243"/>
      <c r="L449" s="243"/>
      <c r="M449" s="243"/>
      <c r="N449" s="243"/>
      <c r="O449" s="243"/>
      <c r="P449" s="243"/>
      <c r="Q449" s="243"/>
      <c r="R449" s="243"/>
      <c r="S449" s="243"/>
      <c r="T449" s="243"/>
      <c r="U449" s="243"/>
      <c r="V449" s="243"/>
      <c r="W449" s="243"/>
    </row>
    <row r="450" spans="11:23" x14ac:dyDescent="0.25">
      <c r="K450" s="243"/>
      <c r="L450" s="243"/>
      <c r="M450" s="243"/>
      <c r="N450" s="243"/>
      <c r="O450" s="243"/>
      <c r="P450" s="243"/>
      <c r="Q450" s="243"/>
      <c r="R450" s="243"/>
      <c r="S450" s="243"/>
      <c r="T450" s="243"/>
      <c r="U450" s="243"/>
      <c r="V450" s="243"/>
      <c r="W450" s="243"/>
    </row>
    <row r="451" spans="11:23" x14ac:dyDescent="0.25">
      <c r="K451" s="243"/>
      <c r="L451" s="243"/>
      <c r="M451" s="243"/>
      <c r="N451" s="243"/>
      <c r="O451" s="243"/>
      <c r="P451" s="243"/>
      <c r="Q451" s="243"/>
      <c r="R451" s="243"/>
      <c r="S451" s="243"/>
      <c r="T451" s="243"/>
      <c r="U451" s="243"/>
      <c r="V451" s="243"/>
      <c r="W451" s="243"/>
    </row>
    <row r="452" spans="11:23" x14ac:dyDescent="0.25">
      <c r="K452" s="243"/>
      <c r="L452" s="243"/>
      <c r="M452" s="243"/>
      <c r="N452" s="243"/>
      <c r="O452" s="243"/>
      <c r="P452" s="243"/>
      <c r="Q452" s="243"/>
      <c r="R452" s="243"/>
      <c r="S452" s="243"/>
      <c r="T452" s="243"/>
      <c r="U452" s="243"/>
      <c r="V452" s="243"/>
      <c r="W452" s="243"/>
    </row>
    <row r="453" spans="11:23" x14ac:dyDescent="0.25">
      <c r="K453" s="243"/>
      <c r="L453" s="243"/>
      <c r="M453" s="243"/>
      <c r="N453" s="243"/>
      <c r="O453" s="243"/>
      <c r="P453" s="243"/>
      <c r="Q453" s="243"/>
      <c r="R453" s="243"/>
      <c r="S453" s="243"/>
      <c r="T453" s="243"/>
      <c r="U453" s="243"/>
      <c r="V453" s="243"/>
      <c r="W453" s="243"/>
    </row>
    <row r="454" spans="11:23" x14ac:dyDescent="0.25">
      <c r="K454" s="243"/>
      <c r="L454" s="243"/>
      <c r="M454" s="243"/>
      <c r="N454" s="243"/>
      <c r="O454" s="243"/>
      <c r="P454" s="243"/>
      <c r="Q454" s="243"/>
      <c r="R454" s="243"/>
      <c r="S454" s="243"/>
      <c r="T454" s="243"/>
      <c r="U454" s="243"/>
      <c r="V454" s="243"/>
      <c r="W454" s="243"/>
    </row>
    <row r="455" spans="11:23" x14ac:dyDescent="0.25">
      <c r="K455" s="243"/>
      <c r="L455" s="243"/>
      <c r="M455" s="243"/>
      <c r="N455" s="243"/>
      <c r="O455" s="243"/>
      <c r="P455" s="243"/>
      <c r="Q455" s="243"/>
      <c r="R455" s="243"/>
      <c r="S455" s="243"/>
      <c r="T455" s="243"/>
      <c r="U455" s="243"/>
      <c r="V455" s="243"/>
      <c r="W455" s="243"/>
    </row>
    <row r="456" spans="11:23" x14ac:dyDescent="0.25">
      <c r="K456" s="243"/>
      <c r="L456" s="243"/>
      <c r="M456" s="243"/>
      <c r="N456" s="243"/>
      <c r="O456" s="243"/>
      <c r="P456" s="243"/>
      <c r="Q456" s="243"/>
      <c r="R456" s="243"/>
      <c r="S456" s="243"/>
      <c r="T456" s="243"/>
      <c r="U456" s="243"/>
      <c r="V456" s="243"/>
      <c r="W456" s="243"/>
    </row>
    <row r="457" spans="11:23" x14ac:dyDescent="0.25">
      <c r="K457" s="243"/>
      <c r="L457" s="243"/>
      <c r="M457" s="243"/>
      <c r="N457" s="243"/>
      <c r="O457" s="243"/>
      <c r="P457" s="243"/>
      <c r="Q457" s="243"/>
      <c r="R457" s="243"/>
      <c r="S457" s="243"/>
      <c r="T457" s="243"/>
      <c r="U457" s="243"/>
      <c r="V457" s="243"/>
      <c r="W457" s="243"/>
    </row>
    <row r="458" spans="11:23" x14ac:dyDescent="0.25">
      <c r="K458" s="243"/>
      <c r="L458" s="243"/>
      <c r="M458" s="243"/>
      <c r="N458" s="243"/>
      <c r="O458" s="243"/>
      <c r="P458" s="243"/>
      <c r="Q458" s="243"/>
      <c r="R458" s="243"/>
      <c r="S458" s="243"/>
      <c r="T458" s="243"/>
      <c r="U458" s="243"/>
      <c r="V458" s="243"/>
      <c r="W458" s="243"/>
    </row>
    <row r="459" spans="11:23" x14ac:dyDescent="0.25">
      <c r="K459" s="243"/>
      <c r="L459" s="243"/>
      <c r="M459" s="243"/>
      <c r="N459" s="243"/>
      <c r="O459" s="243"/>
      <c r="P459" s="243"/>
      <c r="Q459" s="243"/>
      <c r="R459" s="243"/>
      <c r="S459" s="243"/>
      <c r="T459" s="243"/>
      <c r="U459" s="243"/>
      <c r="V459" s="243"/>
      <c r="W459" s="243"/>
    </row>
    <row r="460" spans="11:23" x14ac:dyDescent="0.25">
      <c r="K460" s="243"/>
      <c r="L460" s="243"/>
      <c r="M460" s="243"/>
      <c r="N460" s="243"/>
      <c r="O460" s="243"/>
      <c r="P460" s="243"/>
      <c r="Q460" s="243"/>
      <c r="R460" s="243"/>
      <c r="S460" s="243"/>
      <c r="T460" s="243"/>
      <c r="U460" s="243"/>
      <c r="V460" s="243"/>
      <c r="W460" s="243"/>
    </row>
    <row r="461" spans="11:23" x14ac:dyDescent="0.25">
      <c r="K461" s="243"/>
      <c r="L461" s="243"/>
      <c r="M461" s="243"/>
      <c r="N461" s="243"/>
      <c r="O461" s="243"/>
      <c r="P461" s="243"/>
      <c r="Q461" s="243"/>
      <c r="R461" s="243"/>
      <c r="S461" s="243"/>
      <c r="T461" s="243"/>
      <c r="U461" s="243"/>
      <c r="V461" s="243"/>
      <c r="W461" s="243"/>
    </row>
    <row r="462" spans="11:23" x14ac:dyDescent="0.25">
      <c r="K462" s="243"/>
      <c r="L462" s="243"/>
      <c r="M462" s="243"/>
      <c r="N462" s="243"/>
      <c r="O462" s="243"/>
      <c r="P462" s="243"/>
      <c r="Q462" s="243"/>
      <c r="R462" s="243"/>
      <c r="S462" s="243"/>
      <c r="T462" s="243"/>
      <c r="U462" s="243"/>
      <c r="V462" s="243"/>
      <c r="W462" s="243"/>
    </row>
    <row r="463" spans="11:23" x14ac:dyDescent="0.25"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</row>
    <row r="464" spans="11:23" x14ac:dyDescent="0.25"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</row>
    <row r="465" spans="11:23" x14ac:dyDescent="0.25">
      <c r="K465" s="243"/>
      <c r="L465" s="243"/>
      <c r="M465" s="243"/>
      <c r="N465" s="243"/>
      <c r="O465" s="243"/>
      <c r="P465" s="243"/>
      <c r="Q465" s="243"/>
      <c r="R465" s="243"/>
      <c r="S465" s="243"/>
      <c r="T465" s="243"/>
      <c r="U465" s="243"/>
      <c r="V465" s="243"/>
      <c r="W465" s="243"/>
    </row>
    <row r="466" spans="11:23" x14ac:dyDescent="0.25">
      <c r="K466" s="243"/>
      <c r="L466" s="243"/>
      <c r="M466" s="243"/>
      <c r="N466" s="243"/>
      <c r="O466" s="243"/>
      <c r="P466" s="243"/>
      <c r="Q466" s="243"/>
      <c r="R466" s="243"/>
      <c r="S466" s="243"/>
      <c r="T466" s="243"/>
      <c r="U466" s="243"/>
      <c r="V466" s="243"/>
      <c r="W466" s="243"/>
    </row>
    <row r="467" spans="11:23" x14ac:dyDescent="0.25">
      <c r="K467" s="243"/>
      <c r="L467" s="243"/>
      <c r="M467" s="243"/>
      <c r="N467" s="243"/>
      <c r="O467" s="243"/>
      <c r="P467" s="243"/>
      <c r="Q467" s="243"/>
      <c r="R467" s="243"/>
      <c r="S467" s="243"/>
      <c r="T467" s="243"/>
      <c r="U467" s="243"/>
      <c r="V467" s="243"/>
      <c r="W467" s="243"/>
    </row>
    <row r="468" spans="11:23" x14ac:dyDescent="0.25">
      <c r="K468" s="243"/>
      <c r="L468" s="243"/>
      <c r="M468" s="243"/>
      <c r="N468" s="243"/>
      <c r="O468" s="243"/>
      <c r="P468" s="243"/>
      <c r="Q468" s="243"/>
      <c r="R468" s="243"/>
      <c r="S468" s="243"/>
      <c r="T468" s="243"/>
      <c r="U468" s="243"/>
      <c r="V468" s="243"/>
      <c r="W468" s="243"/>
    </row>
    <row r="469" spans="11:23" x14ac:dyDescent="0.25">
      <c r="K469" s="243"/>
      <c r="L469" s="243"/>
      <c r="M469" s="243"/>
      <c r="N469" s="243"/>
      <c r="O469" s="243"/>
      <c r="P469" s="243"/>
      <c r="Q469" s="243"/>
      <c r="R469" s="243"/>
      <c r="S469" s="243"/>
      <c r="T469" s="243"/>
      <c r="U469" s="243"/>
      <c r="V469" s="243"/>
      <c r="W469" s="243"/>
    </row>
    <row r="470" spans="11:23" x14ac:dyDescent="0.25">
      <c r="K470" s="243"/>
      <c r="L470" s="243"/>
      <c r="M470" s="243"/>
      <c r="N470" s="243"/>
      <c r="O470" s="243"/>
      <c r="P470" s="243"/>
      <c r="Q470" s="243"/>
      <c r="R470" s="243"/>
      <c r="S470" s="243"/>
      <c r="T470" s="243"/>
      <c r="U470" s="243"/>
      <c r="V470" s="243"/>
      <c r="W470" s="243"/>
    </row>
    <row r="471" spans="11:23" x14ac:dyDescent="0.25">
      <c r="K471" s="243"/>
      <c r="L471" s="243"/>
      <c r="M471" s="243"/>
      <c r="N471" s="243"/>
      <c r="O471" s="243"/>
      <c r="P471" s="243"/>
      <c r="Q471" s="243"/>
      <c r="R471" s="243"/>
      <c r="S471" s="243"/>
      <c r="T471" s="243"/>
      <c r="U471" s="243"/>
      <c r="V471" s="243"/>
      <c r="W471" s="243"/>
    </row>
    <row r="472" spans="11:23" x14ac:dyDescent="0.25">
      <c r="K472" s="243"/>
      <c r="L472" s="243"/>
      <c r="M472" s="243"/>
      <c r="N472" s="243"/>
      <c r="O472" s="243"/>
      <c r="P472" s="243"/>
      <c r="Q472" s="243"/>
      <c r="R472" s="243"/>
      <c r="S472" s="243"/>
      <c r="T472" s="243"/>
      <c r="U472" s="243"/>
      <c r="V472" s="243"/>
      <c r="W472" s="243"/>
    </row>
    <row r="473" spans="11:23" x14ac:dyDescent="0.25">
      <c r="K473" s="243"/>
      <c r="L473" s="243"/>
      <c r="M473" s="243"/>
      <c r="N473" s="243"/>
      <c r="O473" s="243"/>
      <c r="P473" s="243"/>
      <c r="Q473" s="243"/>
      <c r="R473" s="243"/>
      <c r="S473" s="243"/>
      <c r="T473" s="243"/>
      <c r="U473" s="243"/>
      <c r="V473" s="243"/>
      <c r="W473" s="243"/>
    </row>
    <row r="474" spans="11:23" x14ac:dyDescent="0.25">
      <c r="K474" s="243"/>
      <c r="L474" s="243"/>
      <c r="M474" s="243"/>
      <c r="N474" s="243"/>
      <c r="O474" s="243"/>
      <c r="P474" s="243"/>
      <c r="Q474" s="243"/>
      <c r="R474" s="243"/>
      <c r="S474" s="243"/>
      <c r="T474" s="243"/>
      <c r="U474" s="243"/>
      <c r="V474" s="243"/>
      <c r="W474" s="243"/>
    </row>
    <row r="475" spans="11:23" x14ac:dyDescent="0.25">
      <c r="K475" s="243"/>
      <c r="L475" s="243"/>
      <c r="M475" s="243"/>
      <c r="N475" s="243"/>
      <c r="O475" s="243"/>
      <c r="P475" s="243"/>
      <c r="Q475" s="243"/>
      <c r="R475" s="243"/>
      <c r="S475" s="243"/>
      <c r="T475" s="243"/>
      <c r="U475" s="243"/>
      <c r="V475" s="243"/>
      <c r="W475" s="243"/>
    </row>
    <row r="476" spans="11:23" x14ac:dyDescent="0.25">
      <c r="K476" s="243"/>
      <c r="L476" s="243"/>
      <c r="M476" s="243"/>
      <c r="N476" s="243"/>
      <c r="O476" s="243"/>
      <c r="P476" s="243"/>
      <c r="Q476" s="243"/>
      <c r="R476" s="243"/>
      <c r="S476" s="243"/>
      <c r="T476" s="243"/>
      <c r="U476" s="243"/>
      <c r="V476" s="243"/>
      <c r="W476" s="243"/>
    </row>
    <row r="477" spans="11:23" x14ac:dyDescent="0.25">
      <c r="K477" s="243"/>
      <c r="L477" s="243"/>
      <c r="M477" s="243"/>
      <c r="N477" s="243"/>
      <c r="O477" s="243"/>
      <c r="P477" s="243"/>
      <c r="Q477" s="243"/>
      <c r="R477" s="243"/>
      <c r="S477" s="243"/>
      <c r="T477" s="243"/>
      <c r="U477" s="243"/>
      <c r="V477" s="243"/>
      <c r="W477" s="243"/>
    </row>
    <row r="478" spans="11:23" x14ac:dyDescent="0.25">
      <c r="K478" s="243"/>
      <c r="L478" s="243"/>
      <c r="M478" s="243"/>
      <c r="N478" s="243"/>
      <c r="O478" s="243"/>
      <c r="P478" s="243"/>
      <c r="Q478" s="243"/>
      <c r="R478" s="243"/>
      <c r="S478" s="243"/>
      <c r="T478" s="243"/>
      <c r="U478" s="243"/>
      <c r="V478" s="243"/>
      <c r="W478" s="243"/>
    </row>
    <row r="479" spans="11:23" x14ac:dyDescent="0.25">
      <c r="K479" s="243"/>
      <c r="L479" s="243"/>
      <c r="M479" s="243"/>
      <c r="N479" s="243"/>
      <c r="O479" s="243"/>
      <c r="P479" s="243"/>
      <c r="Q479" s="243"/>
      <c r="R479" s="243"/>
      <c r="S479" s="243"/>
      <c r="T479" s="243"/>
      <c r="U479" s="243"/>
      <c r="V479" s="243"/>
      <c r="W479" s="243"/>
    </row>
    <row r="480" spans="11:23" x14ac:dyDescent="0.25">
      <c r="K480" s="255" t="s">
        <v>242</v>
      </c>
      <c r="L480" s="255" t="s">
        <v>242</v>
      </c>
      <c r="M480" s="255" t="s">
        <v>242</v>
      </c>
      <c r="N480" s="255" t="s">
        <v>242</v>
      </c>
      <c r="O480" s="255" t="s">
        <v>242</v>
      </c>
      <c r="P480" s="255" t="s">
        <v>242</v>
      </c>
      <c r="Q480" s="255" t="s">
        <v>242</v>
      </c>
      <c r="R480" s="255" t="s">
        <v>242</v>
      </c>
      <c r="S480" s="255" t="s">
        <v>242</v>
      </c>
      <c r="T480" s="255" t="s">
        <v>242</v>
      </c>
      <c r="U480" s="255" t="s">
        <v>242</v>
      </c>
      <c r="V480" s="255" t="s">
        <v>242</v>
      </c>
      <c r="W480" s="255" t="s">
        <v>242</v>
      </c>
    </row>
    <row r="481" spans="11:23" x14ac:dyDescent="0.25">
      <c r="K481" s="243"/>
      <c r="L481" s="243"/>
      <c r="M481" s="243"/>
      <c r="N481" s="243"/>
      <c r="O481" s="243"/>
      <c r="P481" s="243"/>
      <c r="Q481" s="243"/>
      <c r="R481" s="243"/>
      <c r="S481" s="243"/>
      <c r="T481" s="243"/>
      <c r="U481" s="243"/>
      <c r="V481" s="243"/>
      <c r="W481" s="243"/>
    </row>
    <row r="482" spans="11:23" x14ac:dyDescent="0.25">
      <c r="K482" s="243"/>
      <c r="L482" s="243"/>
      <c r="M482" s="243"/>
      <c r="N482" s="243"/>
      <c r="O482" s="243"/>
      <c r="P482" s="243"/>
      <c r="Q482" s="243"/>
      <c r="R482" s="243"/>
      <c r="S482" s="243"/>
      <c r="T482" s="243"/>
      <c r="U482" s="243"/>
      <c r="V482" s="243"/>
      <c r="W482" s="243"/>
    </row>
    <row r="483" spans="11:23" x14ac:dyDescent="0.25">
      <c r="K483" s="243"/>
      <c r="L483" s="243"/>
      <c r="M483" s="243"/>
      <c r="N483" s="243"/>
      <c r="O483" s="243"/>
      <c r="P483" s="243"/>
      <c r="Q483" s="243"/>
      <c r="R483" s="243"/>
      <c r="S483" s="243"/>
      <c r="T483" s="243"/>
      <c r="U483" s="243"/>
      <c r="V483" s="243"/>
      <c r="W483" s="243"/>
    </row>
    <row r="484" spans="11:23" x14ac:dyDescent="0.25">
      <c r="K484" s="243"/>
      <c r="L484" s="243"/>
      <c r="M484" s="243"/>
      <c r="N484" s="243"/>
      <c r="O484" s="243"/>
      <c r="P484" s="243"/>
      <c r="Q484" s="243"/>
      <c r="R484" s="243"/>
      <c r="S484" s="243"/>
      <c r="T484" s="243"/>
      <c r="U484" s="243"/>
      <c r="V484" s="243"/>
      <c r="W484" s="243"/>
    </row>
    <row r="485" spans="11:23" x14ac:dyDescent="0.25">
      <c r="K485" s="243"/>
      <c r="L485" s="243"/>
      <c r="M485" s="243"/>
      <c r="N485" s="243"/>
      <c r="O485" s="243"/>
      <c r="P485" s="243"/>
      <c r="Q485" s="243"/>
      <c r="R485" s="243"/>
      <c r="S485" s="243"/>
      <c r="T485" s="243"/>
      <c r="U485" s="243"/>
      <c r="V485" s="243"/>
      <c r="W485" s="243"/>
    </row>
    <row r="486" spans="11:23" x14ac:dyDescent="0.25">
      <c r="K486" s="243"/>
      <c r="L486" s="243"/>
      <c r="M486" s="243"/>
      <c r="N486" s="243"/>
      <c r="O486" s="243"/>
      <c r="P486" s="243"/>
      <c r="Q486" s="243"/>
      <c r="R486" s="243"/>
      <c r="S486" s="243"/>
      <c r="T486" s="243"/>
      <c r="U486" s="243"/>
      <c r="V486" s="243"/>
      <c r="W486" s="243"/>
    </row>
    <row r="487" spans="11:23" x14ac:dyDescent="0.25">
      <c r="K487" s="243"/>
      <c r="L487" s="243"/>
      <c r="M487" s="243"/>
      <c r="N487" s="243"/>
      <c r="O487" s="243"/>
      <c r="P487" s="243"/>
      <c r="Q487" s="243"/>
      <c r="R487" s="243"/>
      <c r="S487" s="243"/>
      <c r="T487" s="243"/>
      <c r="U487" s="243"/>
      <c r="V487" s="243"/>
      <c r="W487" s="243"/>
    </row>
    <row r="488" spans="11:23" x14ac:dyDescent="0.25">
      <c r="K488" s="243"/>
      <c r="L488" s="243"/>
      <c r="M488" s="243"/>
      <c r="N488" s="243"/>
      <c r="O488" s="243"/>
      <c r="P488" s="243"/>
      <c r="Q488" s="243"/>
      <c r="R488" s="243"/>
      <c r="S488" s="243"/>
      <c r="T488" s="243"/>
      <c r="U488" s="243"/>
      <c r="V488" s="243"/>
      <c r="W488" s="243"/>
    </row>
    <row r="489" spans="11:23" x14ac:dyDescent="0.25">
      <c r="K489" s="243"/>
      <c r="L489" s="243"/>
      <c r="M489" s="243"/>
      <c r="N489" s="243"/>
      <c r="O489" s="243"/>
      <c r="P489" s="243"/>
      <c r="Q489" s="243"/>
      <c r="R489" s="243"/>
      <c r="S489" s="243"/>
      <c r="T489" s="243"/>
      <c r="U489" s="243"/>
      <c r="V489" s="243"/>
      <c r="W489" s="243"/>
    </row>
    <row r="490" spans="11:23" x14ac:dyDescent="0.25">
      <c r="K490" s="243"/>
      <c r="L490" s="243"/>
      <c r="M490" s="243"/>
      <c r="N490" s="243"/>
      <c r="O490" s="243"/>
      <c r="P490" s="243"/>
      <c r="Q490" s="243"/>
      <c r="R490" s="243"/>
      <c r="S490" s="243"/>
      <c r="T490" s="243"/>
      <c r="U490" s="243"/>
      <c r="V490" s="243"/>
      <c r="W490" s="243"/>
    </row>
    <row r="491" spans="11:23" x14ac:dyDescent="0.25">
      <c r="K491" s="243"/>
      <c r="L491" s="243"/>
      <c r="M491" s="243"/>
      <c r="N491" s="243"/>
      <c r="O491" s="243"/>
      <c r="P491" s="243"/>
      <c r="Q491" s="243"/>
      <c r="R491" s="243"/>
      <c r="S491" s="243"/>
      <c r="T491" s="243"/>
      <c r="U491" s="243"/>
      <c r="V491" s="243"/>
      <c r="W491" s="243"/>
    </row>
    <row r="492" spans="11:23" x14ac:dyDescent="0.25">
      <c r="K492" s="243"/>
      <c r="L492" s="243"/>
      <c r="M492" s="243"/>
      <c r="N492" s="243"/>
      <c r="O492" s="243"/>
      <c r="P492" s="243"/>
      <c r="Q492" s="243"/>
      <c r="R492" s="243"/>
      <c r="S492" s="243"/>
      <c r="T492" s="243"/>
      <c r="U492" s="243"/>
      <c r="V492" s="243"/>
      <c r="W492" s="243"/>
    </row>
    <row r="493" spans="11:23" x14ac:dyDescent="0.25">
      <c r="K493" s="243"/>
      <c r="L493" s="243"/>
      <c r="M493" s="243"/>
      <c r="N493" s="243"/>
      <c r="O493" s="243"/>
      <c r="P493" s="243"/>
      <c r="Q493" s="243"/>
      <c r="R493" s="243"/>
      <c r="S493" s="243"/>
      <c r="T493" s="243"/>
      <c r="U493" s="243"/>
      <c r="V493" s="243"/>
      <c r="W493" s="243"/>
    </row>
    <row r="494" spans="11:23" x14ac:dyDescent="0.25">
      <c r="K494" s="243"/>
      <c r="L494" s="243"/>
      <c r="M494" s="243"/>
      <c r="N494" s="243"/>
      <c r="O494" s="243"/>
      <c r="P494" s="243"/>
      <c r="Q494" s="243"/>
      <c r="R494" s="243"/>
      <c r="S494" s="243"/>
      <c r="T494" s="243"/>
      <c r="U494" s="243"/>
      <c r="V494" s="243"/>
      <c r="W494" s="243"/>
    </row>
    <row r="495" spans="11:23" x14ac:dyDescent="0.25">
      <c r="K495" s="243"/>
      <c r="L495" s="243"/>
      <c r="M495" s="243"/>
      <c r="N495" s="243"/>
      <c r="O495" s="243"/>
      <c r="P495" s="243"/>
      <c r="Q495" s="243"/>
      <c r="R495" s="243"/>
      <c r="S495" s="243"/>
      <c r="T495" s="243"/>
      <c r="U495" s="243"/>
      <c r="V495" s="243"/>
      <c r="W495" s="243"/>
    </row>
    <row r="496" spans="11:23" x14ac:dyDescent="0.25">
      <c r="K496" s="243"/>
      <c r="L496" s="243"/>
      <c r="M496" s="243"/>
      <c r="N496" s="243"/>
      <c r="O496" s="243"/>
      <c r="P496" s="243"/>
      <c r="Q496" s="243"/>
      <c r="R496" s="243"/>
      <c r="S496" s="243"/>
      <c r="T496" s="243"/>
      <c r="U496" s="243"/>
      <c r="V496" s="243"/>
      <c r="W496" s="243"/>
    </row>
    <row r="497" spans="11:23" x14ac:dyDescent="0.25">
      <c r="K497" s="243"/>
      <c r="L497" s="243"/>
      <c r="M497" s="243"/>
      <c r="N497" s="243"/>
      <c r="O497" s="243"/>
      <c r="P497" s="243"/>
      <c r="Q497" s="243"/>
      <c r="R497" s="243"/>
      <c r="S497" s="243"/>
      <c r="T497" s="243"/>
      <c r="U497" s="243"/>
      <c r="V497" s="243"/>
      <c r="W497" s="243"/>
    </row>
    <row r="498" spans="11:23" x14ac:dyDescent="0.25">
      <c r="K498" s="243"/>
      <c r="L498" s="243"/>
      <c r="M498" s="243"/>
      <c r="N498" s="243"/>
      <c r="O498" s="243"/>
      <c r="P498" s="243"/>
      <c r="Q498" s="243"/>
      <c r="R498" s="243"/>
      <c r="S498" s="243"/>
      <c r="T498" s="243"/>
      <c r="U498" s="243"/>
      <c r="V498" s="243"/>
      <c r="W498" s="243"/>
    </row>
    <row r="499" spans="11:23" x14ac:dyDescent="0.25">
      <c r="K499" s="243"/>
      <c r="L499" s="243"/>
      <c r="M499" s="243"/>
      <c r="N499" s="243"/>
      <c r="O499" s="243"/>
      <c r="P499" s="243"/>
      <c r="Q499" s="243"/>
      <c r="R499" s="243"/>
      <c r="S499" s="243"/>
      <c r="T499" s="243"/>
      <c r="U499" s="243"/>
      <c r="V499" s="243"/>
      <c r="W499" s="243"/>
    </row>
    <row r="500" spans="11:23" x14ac:dyDescent="0.25">
      <c r="K500" s="243"/>
      <c r="L500" s="243"/>
      <c r="M500" s="243"/>
      <c r="N500" s="243"/>
      <c r="O500" s="243"/>
      <c r="P500" s="243"/>
      <c r="Q500" s="243"/>
      <c r="R500" s="243"/>
      <c r="S500" s="243"/>
      <c r="T500" s="243"/>
      <c r="U500" s="243"/>
      <c r="V500" s="243"/>
      <c r="W500" s="243"/>
    </row>
    <row r="501" spans="11:23" x14ac:dyDescent="0.25">
      <c r="K501" s="243"/>
      <c r="L501" s="243"/>
      <c r="M501" s="243"/>
      <c r="N501" s="243"/>
      <c r="O501" s="243"/>
      <c r="P501" s="243"/>
      <c r="Q501" s="243"/>
      <c r="R501" s="243"/>
      <c r="S501" s="243"/>
      <c r="T501" s="243"/>
      <c r="U501" s="243"/>
      <c r="V501" s="243"/>
      <c r="W501" s="243"/>
    </row>
    <row r="502" spans="11:23" x14ac:dyDescent="0.25">
      <c r="K502" s="243"/>
      <c r="L502" s="243"/>
      <c r="M502" s="243"/>
      <c r="N502" s="243"/>
      <c r="O502" s="243"/>
      <c r="P502" s="243"/>
      <c r="Q502" s="243"/>
      <c r="R502" s="243"/>
      <c r="S502" s="243"/>
      <c r="T502" s="243"/>
      <c r="U502" s="243"/>
      <c r="V502" s="243"/>
      <c r="W502" s="243"/>
    </row>
    <row r="503" spans="11:23" x14ac:dyDescent="0.25">
      <c r="K503" s="243"/>
      <c r="L503" s="243"/>
      <c r="M503" s="243"/>
      <c r="N503" s="243"/>
      <c r="O503" s="243"/>
      <c r="P503" s="243"/>
      <c r="Q503" s="243"/>
      <c r="R503" s="243"/>
      <c r="S503" s="243"/>
      <c r="T503" s="243"/>
      <c r="U503" s="243"/>
      <c r="V503" s="243"/>
      <c r="W503" s="243"/>
    </row>
    <row r="504" spans="11:23" x14ac:dyDescent="0.25">
      <c r="K504" s="243"/>
      <c r="L504" s="243"/>
      <c r="M504" s="243"/>
      <c r="N504" s="243"/>
      <c r="O504" s="243"/>
      <c r="P504" s="243"/>
      <c r="Q504" s="243"/>
      <c r="R504" s="243"/>
      <c r="S504" s="243"/>
      <c r="T504" s="243"/>
      <c r="U504" s="243"/>
      <c r="V504" s="243"/>
      <c r="W504" s="243"/>
    </row>
    <row r="505" spans="11:23" x14ac:dyDescent="0.25">
      <c r="K505" s="243"/>
      <c r="L505" s="243"/>
      <c r="M505" s="243"/>
      <c r="N505" s="243"/>
      <c r="O505" s="243"/>
      <c r="P505" s="243"/>
      <c r="Q505" s="243"/>
      <c r="R505" s="243"/>
      <c r="S505" s="243"/>
      <c r="T505" s="243"/>
      <c r="U505" s="243"/>
      <c r="V505" s="243"/>
      <c r="W505" s="243"/>
    </row>
    <row r="506" spans="11:23" x14ac:dyDescent="0.25">
      <c r="K506" s="243"/>
      <c r="L506" s="243"/>
      <c r="M506" s="243"/>
      <c r="N506" s="243"/>
      <c r="O506" s="243"/>
      <c r="P506" s="243"/>
      <c r="Q506" s="243"/>
      <c r="R506" s="243"/>
      <c r="S506" s="243"/>
      <c r="T506" s="243"/>
      <c r="U506" s="243"/>
      <c r="V506" s="243"/>
      <c r="W506" s="243"/>
    </row>
    <row r="507" spans="11:23" x14ac:dyDescent="0.25">
      <c r="K507" s="243"/>
      <c r="L507" s="243"/>
      <c r="M507" s="243"/>
      <c r="N507" s="243"/>
      <c r="O507" s="243"/>
      <c r="P507" s="243"/>
      <c r="Q507" s="243"/>
      <c r="R507" s="243"/>
      <c r="S507" s="243"/>
      <c r="T507" s="243"/>
      <c r="U507" s="243"/>
      <c r="V507" s="243"/>
      <c r="W507" s="243"/>
    </row>
    <row r="508" spans="11:23" x14ac:dyDescent="0.25">
      <c r="K508" s="243"/>
      <c r="L508" s="243"/>
      <c r="M508" s="243"/>
      <c r="N508" s="243"/>
      <c r="O508" s="243"/>
      <c r="P508" s="243"/>
      <c r="Q508" s="243"/>
      <c r="R508" s="243"/>
      <c r="S508" s="243"/>
      <c r="T508" s="243"/>
      <c r="U508" s="243"/>
      <c r="V508" s="243"/>
      <c r="W508" s="243"/>
    </row>
    <row r="509" spans="11:23" x14ac:dyDescent="0.25">
      <c r="K509" s="243"/>
      <c r="L509" s="243"/>
      <c r="M509" s="243"/>
      <c r="N509" s="243"/>
      <c r="O509" s="243"/>
      <c r="P509" s="243"/>
      <c r="Q509" s="243"/>
      <c r="R509" s="243"/>
      <c r="S509" s="243"/>
      <c r="T509" s="243"/>
      <c r="U509" s="243"/>
      <c r="V509" s="243"/>
      <c r="W509" s="243"/>
    </row>
    <row r="510" spans="11:23" x14ac:dyDescent="0.25">
      <c r="K510" s="243"/>
      <c r="L510" s="243"/>
      <c r="M510" s="243"/>
      <c r="N510" s="243"/>
      <c r="O510" s="243"/>
      <c r="P510" s="243"/>
      <c r="Q510" s="243"/>
      <c r="R510" s="243"/>
      <c r="S510" s="243"/>
      <c r="T510" s="243"/>
      <c r="U510" s="243"/>
      <c r="V510" s="243"/>
      <c r="W510" s="243"/>
    </row>
    <row r="511" spans="11:23" x14ac:dyDescent="0.25">
      <c r="K511" s="243"/>
      <c r="L511" s="243"/>
      <c r="M511" s="243"/>
      <c r="N511" s="243"/>
      <c r="O511" s="243"/>
      <c r="P511" s="243"/>
      <c r="Q511" s="243"/>
      <c r="R511" s="243"/>
      <c r="S511" s="243"/>
      <c r="T511" s="243"/>
      <c r="U511" s="243"/>
      <c r="V511" s="243"/>
      <c r="W511" s="243"/>
    </row>
    <row r="512" spans="11:23" x14ac:dyDescent="0.25">
      <c r="K512" s="243"/>
      <c r="L512" s="243"/>
      <c r="M512" s="243"/>
      <c r="N512" s="243"/>
      <c r="O512" s="243"/>
      <c r="P512" s="243"/>
      <c r="Q512" s="243"/>
      <c r="R512" s="243"/>
      <c r="S512" s="243"/>
      <c r="T512" s="243"/>
      <c r="U512" s="243"/>
      <c r="V512" s="243"/>
      <c r="W512" s="243"/>
    </row>
    <row r="513" spans="11:23" x14ac:dyDescent="0.25">
      <c r="K513" s="243"/>
      <c r="L513" s="243"/>
      <c r="M513" s="243"/>
      <c r="N513" s="243"/>
      <c r="O513" s="243"/>
      <c r="P513" s="243"/>
      <c r="Q513" s="243"/>
      <c r="R513" s="243"/>
      <c r="S513" s="243"/>
      <c r="T513" s="243"/>
      <c r="U513" s="243"/>
      <c r="V513" s="243"/>
      <c r="W513" s="243"/>
    </row>
    <row r="514" spans="11:23" x14ac:dyDescent="0.25">
      <c r="K514" s="243"/>
      <c r="L514" s="243"/>
      <c r="M514" s="243"/>
      <c r="N514" s="243"/>
      <c r="O514" s="243"/>
      <c r="P514" s="243"/>
      <c r="Q514" s="243"/>
      <c r="R514" s="243"/>
      <c r="S514" s="243"/>
      <c r="T514" s="243"/>
      <c r="U514" s="243"/>
      <c r="V514" s="243"/>
      <c r="W514" s="243"/>
    </row>
    <row r="515" spans="11:23" x14ac:dyDescent="0.25">
      <c r="K515" s="243"/>
      <c r="L515" s="243"/>
      <c r="M515" s="243"/>
      <c r="N515" s="243"/>
      <c r="O515" s="243"/>
      <c r="P515" s="243"/>
      <c r="Q515" s="243"/>
      <c r="R515" s="243"/>
      <c r="S515" s="243"/>
      <c r="T515" s="243"/>
      <c r="U515" s="243"/>
      <c r="V515" s="243"/>
      <c r="W515" s="243"/>
    </row>
    <row r="516" spans="11:23" x14ac:dyDescent="0.25">
      <c r="K516" s="243"/>
      <c r="L516" s="243"/>
      <c r="M516" s="243"/>
      <c r="N516" s="243"/>
      <c r="O516" s="243"/>
      <c r="P516" s="243"/>
      <c r="Q516" s="243"/>
      <c r="R516" s="243"/>
      <c r="S516" s="243"/>
      <c r="T516" s="243"/>
      <c r="U516" s="243"/>
      <c r="V516" s="243"/>
      <c r="W516" s="243"/>
    </row>
    <row r="517" spans="11:23" x14ac:dyDescent="0.25">
      <c r="K517" s="243"/>
      <c r="L517" s="243"/>
      <c r="M517" s="243"/>
      <c r="N517" s="243"/>
      <c r="O517" s="243"/>
      <c r="P517" s="243"/>
      <c r="Q517" s="243"/>
      <c r="R517" s="243"/>
      <c r="S517" s="243"/>
      <c r="T517" s="243"/>
      <c r="U517" s="243"/>
      <c r="V517" s="243"/>
      <c r="W517" s="243"/>
    </row>
    <row r="518" spans="11:23" x14ac:dyDescent="0.25">
      <c r="K518" s="243"/>
      <c r="L518" s="243"/>
      <c r="M518" s="243"/>
      <c r="N518" s="243"/>
      <c r="O518" s="243"/>
      <c r="P518" s="243"/>
      <c r="Q518" s="243"/>
      <c r="R518" s="243"/>
      <c r="S518" s="243"/>
      <c r="T518" s="243"/>
      <c r="U518" s="243"/>
      <c r="V518" s="243"/>
      <c r="W518" s="243"/>
    </row>
    <row r="519" spans="11:23" x14ac:dyDescent="0.25">
      <c r="K519" s="243"/>
      <c r="L519" s="243"/>
      <c r="M519" s="243"/>
      <c r="N519" s="243"/>
      <c r="O519" s="243"/>
      <c r="P519" s="243"/>
      <c r="Q519" s="243"/>
      <c r="R519" s="243"/>
      <c r="S519" s="243"/>
      <c r="T519" s="243"/>
      <c r="U519" s="243"/>
      <c r="V519" s="243"/>
      <c r="W519" s="243"/>
    </row>
    <row r="520" spans="11:23" x14ac:dyDescent="0.25">
      <c r="K520" s="243"/>
      <c r="L520" s="243"/>
      <c r="M520" s="243"/>
      <c r="N520" s="243"/>
      <c r="O520" s="243"/>
      <c r="P520" s="243"/>
      <c r="Q520" s="243"/>
      <c r="R520" s="243"/>
      <c r="S520" s="243"/>
      <c r="T520" s="243"/>
      <c r="U520" s="243"/>
      <c r="V520" s="243"/>
      <c r="W520" s="243"/>
    </row>
    <row r="521" spans="11:23" x14ac:dyDescent="0.25">
      <c r="K521" s="243"/>
      <c r="L521" s="243"/>
      <c r="M521" s="243"/>
      <c r="N521" s="243"/>
      <c r="O521" s="243"/>
      <c r="P521" s="243"/>
      <c r="Q521" s="243"/>
      <c r="R521" s="243"/>
      <c r="S521" s="243"/>
      <c r="T521" s="243"/>
      <c r="U521" s="243"/>
      <c r="V521" s="243"/>
      <c r="W521" s="243"/>
    </row>
    <row r="522" spans="11:23" x14ac:dyDescent="0.25">
      <c r="K522" s="243"/>
      <c r="L522" s="243"/>
      <c r="M522" s="243"/>
      <c r="N522" s="243"/>
      <c r="O522" s="243"/>
      <c r="P522" s="243"/>
      <c r="Q522" s="243"/>
      <c r="R522" s="243"/>
      <c r="S522" s="243"/>
      <c r="T522" s="243"/>
      <c r="U522" s="243"/>
      <c r="V522" s="243"/>
      <c r="W522" s="243"/>
    </row>
    <row r="523" spans="11:23" x14ac:dyDescent="0.25">
      <c r="K523" s="243"/>
      <c r="L523" s="243"/>
      <c r="M523" s="243"/>
      <c r="N523" s="243"/>
      <c r="O523" s="243"/>
      <c r="P523" s="243"/>
      <c r="Q523" s="243"/>
      <c r="R523" s="243"/>
      <c r="S523" s="243"/>
      <c r="T523" s="243"/>
      <c r="U523" s="243"/>
      <c r="V523" s="243"/>
      <c r="W523" s="243"/>
    </row>
    <row r="524" spans="11:23" x14ac:dyDescent="0.25">
      <c r="K524" s="243"/>
      <c r="L524" s="243"/>
      <c r="M524" s="243"/>
      <c r="N524" s="243"/>
      <c r="O524" s="243"/>
      <c r="P524" s="243"/>
      <c r="Q524" s="243"/>
      <c r="R524" s="243"/>
      <c r="S524" s="243"/>
      <c r="T524" s="243"/>
      <c r="U524" s="243"/>
      <c r="V524" s="243"/>
      <c r="W524" s="243"/>
    </row>
    <row r="525" spans="11:23" x14ac:dyDescent="0.25">
      <c r="K525" s="243"/>
      <c r="L525" s="243"/>
      <c r="M525" s="243"/>
      <c r="N525" s="243"/>
      <c r="O525" s="243"/>
      <c r="P525" s="243"/>
      <c r="Q525" s="243"/>
      <c r="R525" s="243"/>
      <c r="S525" s="243"/>
      <c r="T525" s="243"/>
      <c r="U525" s="243"/>
      <c r="V525" s="243"/>
      <c r="W525" s="243"/>
    </row>
    <row r="526" spans="11:23" x14ac:dyDescent="0.25">
      <c r="K526" s="243"/>
      <c r="L526" s="243"/>
      <c r="M526" s="243"/>
      <c r="N526" s="243"/>
      <c r="O526" s="243"/>
      <c r="P526" s="243"/>
      <c r="Q526" s="243"/>
      <c r="R526" s="243"/>
      <c r="S526" s="243"/>
      <c r="T526" s="243"/>
      <c r="U526" s="243"/>
      <c r="V526" s="243"/>
      <c r="W526" s="243"/>
    </row>
    <row r="527" spans="11:23" x14ac:dyDescent="0.25">
      <c r="K527" s="243"/>
      <c r="L527" s="243"/>
      <c r="M527" s="243"/>
      <c r="N527" s="243"/>
      <c r="O527" s="243"/>
      <c r="P527" s="243"/>
      <c r="Q527" s="243"/>
      <c r="R527" s="243"/>
      <c r="S527" s="243"/>
      <c r="T527" s="243"/>
      <c r="U527" s="243"/>
      <c r="V527" s="243"/>
      <c r="W527" s="243"/>
    </row>
    <row r="528" spans="11:23" x14ac:dyDescent="0.25">
      <c r="K528" s="243"/>
      <c r="L528" s="243"/>
      <c r="M528" s="243"/>
      <c r="N528" s="243"/>
      <c r="O528" s="243"/>
      <c r="P528" s="243"/>
      <c r="Q528" s="243"/>
      <c r="R528" s="243"/>
      <c r="S528" s="243"/>
      <c r="T528" s="243"/>
      <c r="U528" s="243"/>
      <c r="V528" s="243"/>
      <c r="W528" s="243"/>
    </row>
    <row r="529" spans="11:23" x14ac:dyDescent="0.25">
      <c r="K529" s="243"/>
      <c r="L529" s="243"/>
      <c r="M529" s="243"/>
      <c r="N529" s="243"/>
      <c r="O529" s="243"/>
      <c r="P529" s="243"/>
      <c r="Q529" s="243"/>
      <c r="R529" s="243"/>
      <c r="S529" s="243"/>
      <c r="T529" s="243"/>
      <c r="U529" s="243"/>
      <c r="V529" s="243"/>
      <c r="W529" s="243"/>
    </row>
    <row r="530" spans="11:23" x14ac:dyDescent="0.25">
      <c r="K530" s="243"/>
      <c r="L530" s="243"/>
      <c r="M530" s="243"/>
      <c r="N530" s="243"/>
      <c r="O530" s="243"/>
      <c r="P530" s="243"/>
      <c r="Q530" s="243"/>
      <c r="R530" s="243"/>
      <c r="S530" s="243"/>
      <c r="T530" s="243"/>
      <c r="U530" s="243"/>
      <c r="V530" s="243"/>
      <c r="W530" s="243"/>
    </row>
    <row r="531" spans="11:23" x14ac:dyDescent="0.25">
      <c r="K531" s="243"/>
      <c r="L531" s="243"/>
      <c r="M531" s="243"/>
      <c r="N531" s="243"/>
      <c r="O531" s="243"/>
      <c r="P531" s="243"/>
      <c r="Q531" s="243"/>
      <c r="R531" s="243"/>
      <c r="S531" s="243"/>
      <c r="T531" s="243"/>
      <c r="U531" s="243"/>
      <c r="V531" s="243"/>
      <c r="W531" s="243"/>
    </row>
    <row r="532" spans="11:23" x14ac:dyDescent="0.25">
      <c r="K532" s="243"/>
      <c r="L532" s="243"/>
      <c r="M532" s="243"/>
      <c r="N532" s="243"/>
      <c r="O532" s="243"/>
      <c r="P532" s="243"/>
      <c r="Q532" s="243"/>
      <c r="R532" s="243"/>
      <c r="S532" s="243"/>
      <c r="T532" s="243"/>
      <c r="U532" s="243"/>
      <c r="V532" s="243"/>
      <c r="W532" s="243"/>
    </row>
    <row r="533" spans="11:23" x14ac:dyDescent="0.25">
      <c r="K533" s="243"/>
      <c r="L533" s="243"/>
      <c r="M533" s="243"/>
      <c r="N533" s="243"/>
      <c r="O533" s="243"/>
      <c r="P533" s="243"/>
      <c r="Q533" s="243"/>
      <c r="R533" s="243"/>
      <c r="S533" s="243"/>
      <c r="T533" s="243"/>
      <c r="U533" s="243"/>
      <c r="V533" s="243"/>
      <c r="W533" s="243"/>
    </row>
    <row r="534" spans="11:23" x14ac:dyDescent="0.25">
      <c r="K534" s="243"/>
      <c r="L534" s="243"/>
      <c r="M534" s="243"/>
      <c r="N534" s="243"/>
      <c r="O534" s="243"/>
      <c r="P534" s="243"/>
      <c r="Q534" s="243"/>
      <c r="R534" s="243"/>
      <c r="S534" s="243"/>
      <c r="T534" s="243"/>
      <c r="U534" s="243"/>
      <c r="V534" s="243"/>
      <c r="W534" s="243"/>
    </row>
    <row r="535" spans="11:23" x14ac:dyDescent="0.25">
      <c r="K535" s="243"/>
      <c r="L535" s="243"/>
      <c r="M535" s="243"/>
      <c r="N535" s="243"/>
      <c r="O535" s="243"/>
      <c r="P535" s="243"/>
      <c r="Q535" s="243"/>
      <c r="R535" s="243"/>
      <c r="S535" s="243"/>
      <c r="T535" s="243"/>
      <c r="U535" s="243"/>
      <c r="V535" s="243"/>
      <c r="W535" s="243"/>
    </row>
    <row r="536" spans="11:23" x14ac:dyDescent="0.25">
      <c r="K536" s="243"/>
      <c r="L536" s="243"/>
      <c r="M536" s="243"/>
      <c r="N536" s="243"/>
      <c r="O536" s="243"/>
      <c r="P536" s="243"/>
      <c r="Q536" s="243"/>
      <c r="R536" s="243"/>
      <c r="S536" s="243"/>
      <c r="T536" s="243"/>
      <c r="U536" s="243"/>
      <c r="V536" s="243"/>
      <c r="W536" s="243"/>
    </row>
    <row r="537" spans="11:23" x14ac:dyDescent="0.25">
      <c r="K537" s="243"/>
      <c r="L537" s="243"/>
      <c r="M537" s="243"/>
      <c r="N537" s="243"/>
      <c r="O537" s="243"/>
      <c r="P537" s="243"/>
      <c r="Q537" s="243"/>
      <c r="R537" s="243"/>
      <c r="S537" s="243"/>
      <c r="T537" s="243"/>
      <c r="U537" s="243"/>
      <c r="V537" s="243"/>
      <c r="W537" s="243"/>
    </row>
    <row r="538" spans="11:23" x14ac:dyDescent="0.25">
      <c r="K538" s="243"/>
      <c r="L538" s="243"/>
      <c r="M538" s="243"/>
      <c r="N538" s="243"/>
      <c r="O538" s="243"/>
      <c r="P538" s="243"/>
      <c r="Q538" s="243"/>
      <c r="R538" s="243"/>
      <c r="S538" s="243"/>
      <c r="T538" s="243"/>
      <c r="U538" s="243"/>
      <c r="V538" s="243"/>
      <c r="W538" s="243"/>
    </row>
    <row r="539" spans="11:23" x14ac:dyDescent="0.25">
      <c r="K539" s="243"/>
      <c r="L539" s="243"/>
      <c r="M539" s="243"/>
      <c r="N539" s="243"/>
      <c r="O539" s="243"/>
      <c r="P539" s="243"/>
      <c r="Q539" s="243"/>
      <c r="R539" s="243"/>
      <c r="S539" s="243"/>
      <c r="T539" s="243"/>
      <c r="U539" s="243"/>
      <c r="V539" s="243"/>
      <c r="W539" s="243"/>
    </row>
    <row r="540" spans="11:23" x14ac:dyDescent="0.25">
      <c r="K540" s="255" t="s">
        <v>242</v>
      </c>
      <c r="L540" s="255" t="s">
        <v>242</v>
      </c>
      <c r="M540" s="255" t="s">
        <v>242</v>
      </c>
      <c r="N540" s="255" t="s">
        <v>242</v>
      </c>
      <c r="O540" s="255" t="s">
        <v>242</v>
      </c>
      <c r="P540" s="255" t="s">
        <v>242</v>
      </c>
      <c r="Q540" s="255" t="s">
        <v>242</v>
      </c>
      <c r="R540" s="255" t="s">
        <v>242</v>
      </c>
      <c r="S540" s="255" t="s">
        <v>242</v>
      </c>
      <c r="T540" s="255" t="s">
        <v>242</v>
      </c>
      <c r="U540" s="255" t="s">
        <v>242</v>
      </c>
      <c r="V540" s="255" t="s">
        <v>242</v>
      </c>
      <c r="W540" s="255" t="s">
        <v>242</v>
      </c>
    </row>
    <row r="541" spans="11:23" x14ac:dyDescent="0.25">
      <c r="K541" s="243"/>
      <c r="L541" s="243"/>
      <c r="M541" s="243"/>
      <c r="N541" s="243"/>
      <c r="O541" s="243"/>
      <c r="P541" s="243"/>
      <c r="Q541" s="243"/>
      <c r="R541" s="243"/>
      <c r="S541" s="243"/>
      <c r="T541" s="243"/>
      <c r="U541" s="243"/>
      <c r="V541" s="243"/>
      <c r="W541" s="243"/>
    </row>
    <row r="542" spans="11:23" x14ac:dyDescent="0.25">
      <c r="K542" s="243"/>
      <c r="L542" s="243"/>
      <c r="M542" s="243"/>
      <c r="N542" s="243"/>
      <c r="O542" s="243"/>
      <c r="P542" s="243"/>
      <c r="Q542" s="243"/>
      <c r="R542" s="243"/>
      <c r="S542" s="243"/>
      <c r="T542" s="243"/>
      <c r="U542" s="243"/>
      <c r="V542" s="243"/>
      <c r="W542" s="243"/>
    </row>
    <row r="543" spans="11:23" x14ac:dyDescent="0.25">
      <c r="K543" s="243"/>
      <c r="L543" s="243"/>
      <c r="M543" s="243"/>
      <c r="N543" s="243"/>
      <c r="O543" s="243"/>
      <c r="P543" s="243"/>
      <c r="Q543" s="243"/>
      <c r="R543" s="243"/>
      <c r="S543" s="243"/>
      <c r="T543" s="243"/>
      <c r="U543" s="243"/>
      <c r="V543" s="243"/>
      <c r="W543" s="243"/>
    </row>
    <row r="544" spans="11:23" x14ac:dyDescent="0.25">
      <c r="K544" s="243"/>
      <c r="L544" s="243"/>
      <c r="M544" s="243"/>
      <c r="N544" s="243"/>
      <c r="O544" s="243"/>
      <c r="P544" s="243"/>
      <c r="Q544" s="243"/>
      <c r="R544" s="243"/>
      <c r="S544" s="243"/>
      <c r="T544" s="243"/>
      <c r="U544" s="243"/>
      <c r="V544" s="243"/>
      <c r="W544" s="243"/>
    </row>
    <row r="545" spans="11:23" x14ac:dyDescent="0.25">
      <c r="K545" s="243"/>
      <c r="L545" s="243"/>
      <c r="M545" s="243"/>
      <c r="N545" s="243"/>
      <c r="O545" s="243"/>
      <c r="P545" s="243"/>
      <c r="Q545" s="243"/>
      <c r="R545" s="243"/>
      <c r="S545" s="243"/>
      <c r="T545" s="243"/>
      <c r="U545" s="243"/>
      <c r="V545" s="243"/>
      <c r="W545" s="243"/>
    </row>
    <row r="546" spans="11:23" x14ac:dyDescent="0.25">
      <c r="K546" s="243"/>
      <c r="L546" s="243"/>
      <c r="M546" s="243"/>
      <c r="N546" s="243"/>
      <c r="O546" s="243"/>
      <c r="P546" s="243"/>
      <c r="Q546" s="243"/>
      <c r="R546" s="243"/>
      <c r="S546" s="243"/>
      <c r="T546" s="243"/>
      <c r="U546" s="243"/>
      <c r="V546" s="243"/>
      <c r="W546" s="243"/>
    </row>
    <row r="547" spans="11:23" x14ac:dyDescent="0.25">
      <c r="K547" s="243"/>
      <c r="L547" s="243"/>
      <c r="M547" s="243"/>
      <c r="N547" s="243"/>
      <c r="O547" s="243"/>
      <c r="P547" s="243"/>
      <c r="Q547" s="243"/>
      <c r="R547" s="243"/>
      <c r="S547" s="243"/>
      <c r="T547" s="243"/>
      <c r="U547" s="243"/>
      <c r="V547" s="243"/>
      <c r="W547" s="243"/>
    </row>
    <row r="548" spans="11:23" x14ac:dyDescent="0.25">
      <c r="K548" s="243"/>
      <c r="L548" s="243"/>
      <c r="M548" s="243"/>
      <c r="N548" s="243"/>
      <c r="O548" s="243"/>
      <c r="P548" s="243"/>
      <c r="Q548" s="243"/>
      <c r="R548" s="243"/>
      <c r="S548" s="243"/>
      <c r="T548" s="243"/>
      <c r="U548" s="243"/>
      <c r="V548" s="243"/>
      <c r="W548" s="243"/>
    </row>
    <row r="549" spans="11:23" x14ac:dyDescent="0.25">
      <c r="K549" s="243"/>
      <c r="L549" s="243"/>
      <c r="M549" s="243"/>
      <c r="N549" s="243"/>
      <c r="O549" s="243"/>
      <c r="P549" s="243"/>
      <c r="Q549" s="243"/>
      <c r="R549" s="243"/>
      <c r="S549" s="243"/>
      <c r="T549" s="243"/>
      <c r="U549" s="243"/>
      <c r="V549" s="243"/>
      <c r="W549" s="243"/>
    </row>
    <row r="550" spans="11:23" x14ac:dyDescent="0.25">
      <c r="K550" s="243"/>
      <c r="L550" s="243"/>
      <c r="M550" s="243"/>
      <c r="N550" s="243"/>
      <c r="O550" s="243"/>
      <c r="P550" s="243"/>
      <c r="Q550" s="243"/>
      <c r="R550" s="243"/>
      <c r="S550" s="243"/>
      <c r="T550" s="243"/>
      <c r="U550" s="243"/>
      <c r="V550" s="243"/>
      <c r="W550" s="243"/>
    </row>
    <row r="551" spans="11:23" x14ac:dyDescent="0.25">
      <c r="K551" s="243"/>
      <c r="L551" s="243"/>
      <c r="M551" s="243"/>
      <c r="N551" s="243"/>
      <c r="O551" s="243"/>
      <c r="P551" s="243"/>
      <c r="Q551" s="243"/>
      <c r="R551" s="243"/>
      <c r="S551" s="243"/>
      <c r="T551" s="243"/>
      <c r="U551" s="243"/>
      <c r="V551" s="243"/>
      <c r="W551" s="243"/>
    </row>
    <row r="552" spans="11:23" x14ac:dyDescent="0.25">
      <c r="K552" s="243"/>
      <c r="L552" s="243"/>
      <c r="M552" s="243"/>
      <c r="N552" s="243"/>
      <c r="O552" s="243"/>
      <c r="P552" s="243"/>
      <c r="Q552" s="243"/>
      <c r="R552" s="243"/>
      <c r="S552" s="243"/>
      <c r="T552" s="243"/>
      <c r="U552" s="243"/>
      <c r="V552" s="243"/>
      <c r="W552" s="243"/>
    </row>
    <row r="553" spans="11:23" x14ac:dyDescent="0.25">
      <c r="K553" s="243"/>
      <c r="L553" s="243"/>
      <c r="M553" s="243"/>
      <c r="N553" s="243"/>
      <c r="O553" s="243"/>
      <c r="P553" s="243"/>
      <c r="Q553" s="243"/>
      <c r="R553" s="243"/>
      <c r="S553" s="243"/>
      <c r="T553" s="243"/>
      <c r="U553" s="243"/>
      <c r="V553" s="243"/>
      <c r="W553" s="243"/>
    </row>
    <row r="554" spans="11:23" x14ac:dyDescent="0.25">
      <c r="K554" s="243"/>
      <c r="L554" s="243"/>
      <c r="M554" s="243"/>
      <c r="N554" s="243"/>
      <c r="O554" s="243"/>
      <c r="P554" s="243"/>
      <c r="Q554" s="243"/>
      <c r="R554" s="243"/>
      <c r="S554" s="243"/>
      <c r="T554" s="243"/>
      <c r="U554" s="243"/>
      <c r="V554" s="243"/>
      <c r="W554" s="243"/>
    </row>
    <row r="555" spans="11:23" x14ac:dyDescent="0.25">
      <c r="K555" s="243"/>
      <c r="L555" s="243"/>
      <c r="M555" s="243"/>
      <c r="N555" s="243"/>
      <c r="O555" s="243"/>
      <c r="P555" s="243"/>
      <c r="Q555" s="243"/>
      <c r="R555" s="243"/>
      <c r="S555" s="243"/>
      <c r="T555" s="243"/>
      <c r="U555" s="243"/>
      <c r="V555" s="243"/>
      <c r="W555" s="243"/>
    </row>
    <row r="556" spans="11:23" x14ac:dyDescent="0.25">
      <c r="K556" s="243"/>
      <c r="L556" s="243"/>
      <c r="M556" s="243"/>
      <c r="N556" s="243"/>
      <c r="O556" s="243"/>
      <c r="P556" s="243"/>
      <c r="Q556" s="243"/>
      <c r="R556" s="243"/>
      <c r="S556" s="243"/>
      <c r="T556" s="243"/>
      <c r="U556" s="243"/>
      <c r="V556" s="243"/>
      <c r="W556" s="243"/>
    </row>
    <row r="557" spans="11:23" x14ac:dyDescent="0.25">
      <c r="K557" s="243"/>
      <c r="L557" s="243"/>
      <c r="M557" s="243"/>
      <c r="N557" s="243"/>
      <c r="O557" s="243"/>
      <c r="P557" s="243"/>
      <c r="Q557" s="243"/>
      <c r="R557" s="243"/>
      <c r="S557" s="243"/>
      <c r="T557" s="243"/>
      <c r="U557" s="243"/>
      <c r="V557" s="243"/>
      <c r="W557" s="243"/>
    </row>
    <row r="558" spans="11:23" x14ac:dyDescent="0.25">
      <c r="K558" s="243"/>
      <c r="L558" s="243"/>
      <c r="M558" s="243"/>
      <c r="N558" s="243"/>
      <c r="O558" s="243"/>
      <c r="P558" s="243"/>
      <c r="Q558" s="243"/>
      <c r="R558" s="243"/>
      <c r="S558" s="243"/>
      <c r="T558" s="243"/>
      <c r="U558" s="243"/>
      <c r="V558" s="243"/>
      <c r="W558" s="243"/>
    </row>
    <row r="559" spans="11:23" x14ac:dyDescent="0.25">
      <c r="K559" s="243"/>
      <c r="L559" s="243"/>
      <c r="M559" s="243"/>
      <c r="N559" s="243"/>
      <c r="O559" s="243"/>
      <c r="P559" s="243"/>
      <c r="Q559" s="243"/>
      <c r="R559" s="243"/>
      <c r="S559" s="243"/>
      <c r="T559" s="243"/>
      <c r="U559" s="243"/>
      <c r="V559" s="243"/>
      <c r="W559" s="243"/>
    </row>
    <row r="560" spans="11:23" x14ac:dyDescent="0.25">
      <c r="K560" s="243"/>
      <c r="L560" s="243"/>
      <c r="M560" s="243"/>
      <c r="N560" s="243"/>
      <c r="O560" s="243"/>
      <c r="P560" s="243"/>
      <c r="Q560" s="243"/>
      <c r="R560" s="243"/>
      <c r="S560" s="243"/>
      <c r="T560" s="243"/>
      <c r="U560" s="243"/>
      <c r="V560" s="243"/>
      <c r="W560" s="243"/>
    </row>
    <row r="561" spans="11:23" x14ac:dyDescent="0.25">
      <c r="K561" s="243"/>
      <c r="L561" s="243"/>
      <c r="M561" s="243"/>
      <c r="N561" s="243"/>
      <c r="O561" s="243"/>
      <c r="P561" s="243"/>
      <c r="Q561" s="243"/>
      <c r="R561" s="243"/>
      <c r="S561" s="243"/>
      <c r="T561" s="243"/>
      <c r="U561" s="243"/>
      <c r="V561" s="243"/>
      <c r="W561" s="243"/>
    </row>
    <row r="562" spans="11:23" x14ac:dyDescent="0.25">
      <c r="K562" s="243"/>
      <c r="L562" s="243"/>
      <c r="M562" s="243"/>
      <c r="N562" s="243"/>
      <c r="O562" s="243"/>
      <c r="P562" s="243"/>
      <c r="Q562" s="243"/>
      <c r="R562" s="243"/>
      <c r="S562" s="243"/>
      <c r="T562" s="243"/>
      <c r="U562" s="243"/>
      <c r="V562" s="243"/>
      <c r="W562" s="243"/>
    </row>
    <row r="563" spans="11:23" x14ac:dyDescent="0.25">
      <c r="K563" s="243"/>
      <c r="L563" s="243"/>
      <c r="M563" s="243"/>
      <c r="N563" s="243"/>
      <c r="O563" s="243"/>
      <c r="P563" s="243"/>
      <c r="Q563" s="243"/>
      <c r="R563" s="243"/>
      <c r="S563" s="243"/>
      <c r="T563" s="243"/>
      <c r="U563" s="243"/>
      <c r="V563" s="243"/>
      <c r="W563" s="243"/>
    </row>
    <row r="564" spans="11:23" x14ac:dyDescent="0.25">
      <c r="K564" s="243"/>
      <c r="L564" s="243"/>
      <c r="M564" s="243"/>
      <c r="N564" s="243"/>
      <c r="O564" s="243"/>
      <c r="P564" s="243"/>
      <c r="Q564" s="243"/>
      <c r="R564" s="243"/>
      <c r="S564" s="243"/>
      <c r="T564" s="243"/>
      <c r="U564" s="243"/>
      <c r="V564" s="243"/>
      <c r="W564" s="243"/>
    </row>
    <row r="565" spans="11:23" x14ac:dyDescent="0.25">
      <c r="K565" s="243"/>
      <c r="L565" s="243"/>
      <c r="M565" s="243"/>
      <c r="N565" s="243"/>
      <c r="O565" s="243"/>
      <c r="P565" s="243"/>
      <c r="Q565" s="243"/>
      <c r="R565" s="243"/>
      <c r="S565" s="243"/>
      <c r="T565" s="243"/>
      <c r="U565" s="243"/>
      <c r="V565" s="243"/>
      <c r="W565" s="243"/>
    </row>
    <row r="566" spans="11:23" x14ac:dyDescent="0.25">
      <c r="K566" s="243"/>
      <c r="L566" s="243"/>
      <c r="M566" s="243"/>
      <c r="N566" s="243"/>
      <c r="O566" s="243"/>
      <c r="P566" s="243"/>
      <c r="Q566" s="243"/>
      <c r="R566" s="243"/>
      <c r="S566" s="243"/>
      <c r="T566" s="243"/>
      <c r="U566" s="243"/>
      <c r="V566" s="243"/>
      <c r="W566" s="243"/>
    </row>
    <row r="567" spans="11:23" x14ac:dyDescent="0.25">
      <c r="K567" s="243"/>
      <c r="L567" s="243"/>
      <c r="M567" s="243"/>
      <c r="N567" s="243"/>
      <c r="O567" s="243"/>
      <c r="P567" s="243"/>
      <c r="Q567" s="243"/>
      <c r="R567" s="243"/>
      <c r="S567" s="243"/>
      <c r="T567" s="243"/>
      <c r="U567" s="243"/>
      <c r="V567" s="243"/>
      <c r="W567" s="243"/>
    </row>
    <row r="568" spans="11:23" x14ac:dyDescent="0.25">
      <c r="K568" s="243"/>
      <c r="L568" s="243"/>
      <c r="M568" s="243"/>
      <c r="N568" s="243"/>
      <c r="O568" s="243"/>
      <c r="P568" s="243"/>
      <c r="Q568" s="243"/>
      <c r="R568" s="243"/>
      <c r="S568" s="243"/>
      <c r="T568" s="243"/>
      <c r="U568" s="243"/>
      <c r="V568" s="243"/>
      <c r="W568" s="243"/>
    </row>
    <row r="569" spans="11:23" x14ac:dyDescent="0.25">
      <c r="K569" s="243"/>
      <c r="L569" s="243"/>
      <c r="M569" s="243"/>
      <c r="N569" s="243"/>
      <c r="O569" s="243"/>
      <c r="P569" s="243"/>
      <c r="Q569" s="243"/>
      <c r="R569" s="243"/>
      <c r="S569" s="243"/>
      <c r="T569" s="243"/>
      <c r="U569" s="243"/>
      <c r="V569" s="243"/>
      <c r="W569" s="243"/>
    </row>
    <row r="570" spans="11:23" x14ac:dyDescent="0.25">
      <c r="K570" s="243"/>
      <c r="L570" s="243"/>
      <c r="M570" s="243"/>
      <c r="N570" s="243"/>
      <c r="O570" s="243"/>
      <c r="P570" s="243"/>
      <c r="Q570" s="243"/>
      <c r="R570" s="243"/>
      <c r="S570" s="243"/>
      <c r="T570" s="243"/>
      <c r="U570" s="243"/>
      <c r="V570" s="243"/>
      <c r="W570" s="243"/>
    </row>
    <row r="571" spans="11:23" x14ac:dyDescent="0.25">
      <c r="K571" s="243"/>
      <c r="L571" s="243"/>
      <c r="M571" s="243"/>
      <c r="N571" s="243"/>
      <c r="O571" s="243"/>
      <c r="P571" s="243"/>
      <c r="Q571" s="243"/>
      <c r="R571" s="243"/>
      <c r="S571" s="243"/>
      <c r="T571" s="243"/>
      <c r="U571" s="243"/>
      <c r="V571" s="243"/>
      <c r="W571" s="243"/>
    </row>
    <row r="572" spans="11:23" x14ac:dyDescent="0.25">
      <c r="K572" s="243"/>
      <c r="L572" s="243"/>
      <c r="M572" s="243"/>
      <c r="N572" s="243"/>
      <c r="O572" s="243"/>
      <c r="P572" s="243"/>
      <c r="Q572" s="243"/>
      <c r="R572" s="243"/>
      <c r="S572" s="243"/>
      <c r="T572" s="243"/>
      <c r="U572" s="243"/>
      <c r="V572" s="243"/>
      <c r="W572" s="243"/>
    </row>
    <row r="573" spans="11:23" x14ac:dyDescent="0.25">
      <c r="K573" s="243"/>
      <c r="L573" s="243"/>
      <c r="M573" s="243"/>
      <c r="N573" s="243"/>
      <c r="O573" s="243"/>
      <c r="P573" s="243"/>
      <c r="Q573" s="243"/>
      <c r="R573" s="243"/>
      <c r="S573" s="243"/>
      <c r="T573" s="243"/>
      <c r="U573" s="243"/>
      <c r="V573" s="243"/>
      <c r="W573" s="243"/>
    </row>
    <row r="574" spans="11:23" x14ac:dyDescent="0.25">
      <c r="K574" s="243"/>
      <c r="L574" s="243"/>
      <c r="M574" s="243"/>
      <c r="N574" s="243"/>
      <c r="O574" s="243"/>
      <c r="P574" s="243"/>
      <c r="Q574" s="243"/>
      <c r="R574" s="243"/>
      <c r="S574" s="243"/>
      <c r="T574" s="243"/>
      <c r="U574" s="243"/>
      <c r="V574" s="243"/>
      <c r="W574" s="243"/>
    </row>
    <row r="575" spans="11:23" x14ac:dyDescent="0.25">
      <c r="K575" s="243"/>
      <c r="L575" s="243"/>
      <c r="M575" s="243"/>
      <c r="N575" s="243"/>
      <c r="O575" s="243"/>
      <c r="P575" s="243"/>
      <c r="Q575" s="243"/>
      <c r="R575" s="243"/>
      <c r="S575" s="243"/>
      <c r="T575" s="243"/>
      <c r="U575" s="243"/>
      <c r="V575" s="243"/>
      <c r="W575" s="243"/>
    </row>
    <row r="576" spans="11:23" x14ac:dyDescent="0.25">
      <c r="K576" s="243"/>
      <c r="L576" s="243"/>
      <c r="M576" s="243"/>
      <c r="N576" s="243"/>
      <c r="O576" s="243"/>
      <c r="P576" s="243"/>
      <c r="Q576" s="243"/>
      <c r="R576" s="243"/>
      <c r="S576" s="243"/>
      <c r="T576" s="243"/>
      <c r="U576" s="243"/>
      <c r="V576" s="243"/>
      <c r="W576" s="243"/>
    </row>
    <row r="577" spans="11:23" x14ac:dyDescent="0.25">
      <c r="K577" s="243"/>
      <c r="L577" s="243"/>
      <c r="M577" s="243"/>
      <c r="N577" s="243"/>
      <c r="O577" s="243"/>
      <c r="P577" s="243"/>
      <c r="Q577" s="243"/>
      <c r="R577" s="243"/>
      <c r="S577" s="243"/>
      <c r="T577" s="243"/>
      <c r="U577" s="243"/>
      <c r="V577" s="243"/>
      <c r="W577" s="243"/>
    </row>
    <row r="578" spans="11:23" x14ac:dyDescent="0.25">
      <c r="K578" s="243"/>
      <c r="L578" s="243"/>
      <c r="M578" s="243"/>
      <c r="N578" s="243"/>
      <c r="O578" s="243"/>
      <c r="P578" s="243"/>
      <c r="Q578" s="243"/>
      <c r="R578" s="243"/>
      <c r="S578" s="243"/>
      <c r="T578" s="243"/>
      <c r="U578" s="243"/>
      <c r="V578" s="243"/>
      <c r="W578" s="243"/>
    </row>
    <row r="579" spans="11:23" x14ac:dyDescent="0.25">
      <c r="K579" s="243"/>
      <c r="L579" s="243"/>
      <c r="M579" s="243"/>
      <c r="N579" s="243"/>
      <c r="O579" s="243"/>
      <c r="P579" s="243"/>
      <c r="Q579" s="243"/>
      <c r="R579" s="243"/>
      <c r="S579" s="243"/>
      <c r="T579" s="243"/>
      <c r="U579" s="243"/>
      <c r="V579" s="243"/>
      <c r="W579" s="243"/>
    </row>
    <row r="580" spans="11:23" x14ac:dyDescent="0.25">
      <c r="K580" s="243"/>
      <c r="L580" s="243"/>
      <c r="M580" s="243"/>
      <c r="N580" s="243"/>
      <c r="O580" s="243"/>
      <c r="P580" s="243"/>
      <c r="Q580" s="243"/>
      <c r="R580" s="243"/>
      <c r="S580" s="243"/>
      <c r="T580" s="243"/>
      <c r="U580" s="243"/>
      <c r="V580" s="243"/>
      <c r="W580" s="243"/>
    </row>
    <row r="581" spans="11:23" x14ac:dyDescent="0.25">
      <c r="K581" s="243"/>
      <c r="L581" s="243"/>
      <c r="M581" s="243"/>
      <c r="N581" s="243"/>
      <c r="O581" s="243"/>
      <c r="P581" s="243"/>
      <c r="Q581" s="243"/>
      <c r="R581" s="243"/>
      <c r="S581" s="243"/>
      <c r="T581" s="243"/>
      <c r="U581" s="243"/>
      <c r="V581" s="243"/>
      <c r="W581" s="243"/>
    </row>
    <row r="582" spans="11:23" x14ac:dyDescent="0.25">
      <c r="K582" s="243"/>
      <c r="L582" s="243"/>
      <c r="M582" s="243"/>
      <c r="N582" s="243"/>
      <c r="O582" s="243"/>
      <c r="P582" s="243"/>
      <c r="Q582" s="243"/>
      <c r="R582" s="243"/>
      <c r="S582" s="243"/>
      <c r="T582" s="243"/>
      <c r="U582" s="243"/>
      <c r="V582" s="243"/>
      <c r="W582" s="243"/>
    </row>
    <row r="583" spans="11:23" x14ac:dyDescent="0.25">
      <c r="K583" s="243"/>
      <c r="L583" s="243"/>
      <c r="M583" s="243"/>
      <c r="N583" s="243"/>
      <c r="O583" s="243"/>
      <c r="P583" s="243"/>
      <c r="Q583" s="243"/>
      <c r="R583" s="243"/>
      <c r="S583" s="243"/>
      <c r="T583" s="243"/>
      <c r="U583" s="243"/>
      <c r="V583" s="243"/>
      <c r="W583" s="243"/>
    </row>
    <row r="584" spans="11:23" x14ac:dyDescent="0.25">
      <c r="K584" s="243"/>
      <c r="L584" s="243"/>
      <c r="M584" s="243"/>
      <c r="N584" s="243"/>
      <c r="O584" s="243"/>
      <c r="P584" s="243"/>
      <c r="Q584" s="243"/>
      <c r="R584" s="243"/>
      <c r="S584" s="243"/>
      <c r="T584" s="243"/>
      <c r="U584" s="243"/>
      <c r="V584" s="243"/>
      <c r="W584" s="243"/>
    </row>
    <row r="585" spans="11:23" x14ac:dyDescent="0.25">
      <c r="K585" s="243"/>
      <c r="L585" s="243"/>
      <c r="M585" s="243"/>
      <c r="N585" s="243"/>
      <c r="O585" s="243"/>
      <c r="P585" s="243"/>
      <c r="Q585" s="243"/>
      <c r="R585" s="243"/>
      <c r="S585" s="243"/>
      <c r="T585" s="243"/>
      <c r="U585" s="243"/>
      <c r="V585" s="243"/>
      <c r="W585" s="243"/>
    </row>
    <row r="586" spans="11:23" x14ac:dyDescent="0.25">
      <c r="K586" s="243"/>
      <c r="L586" s="243"/>
      <c r="M586" s="243"/>
      <c r="N586" s="243"/>
      <c r="O586" s="243"/>
      <c r="P586" s="243"/>
      <c r="Q586" s="243"/>
      <c r="R586" s="243"/>
      <c r="S586" s="243"/>
      <c r="T586" s="243"/>
      <c r="U586" s="243"/>
      <c r="V586" s="243"/>
      <c r="W586" s="243"/>
    </row>
    <row r="587" spans="11:23" x14ac:dyDescent="0.25">
      <c r="K587" s="243"/>
      <c r="L587" s="243"/>
      <c r="M587" s="243"/>
      <c r="N587" s="243"/>
      <c r="O587" s="243"/>
      <c r="P587" s="243"/>
      <c r="Q587" s="243"/>
      <c r="R587" s="243"/>
      <c r="S587" s="243"/>
      <c r="T587" s="243"/>
      <c r="U587" s="243"/>
      <c r="V587" s="243"/>
      <c r="W587" s="243"/>
    </row>
    <row r="588" spans="11:23" x14ac:dyDescent="0.25">
      <c r="K588" s="243"/>
      <c r="L588" s="243"/>
      <c r="M588" s="243"/>
      <c r="N588" s="243"/>
      <c r="O588" s="243"/>
      <c r="P588" s="243"/>
      <c r="Q588" s="243"/>
      <c r="R588" s="243"/>
      <c r="S588" s="243"/>
      <c r="T588" s="243"/>
      <c r="U588" s="243"/>
      <c r="V588" s="243"/>
      <c r="W588" s="243"/>
    </row>
    <row r="589" spans="11:23" x14ac:dyDescent="0.25">
      <c r="K589" s="243"/>
      <c r="L589" s="243"/>
      <c r="M589" s="243"/>
      <c r="N589" s="243"/>
      <c r="O589" s="243"/>
      <c r="P589" s="243"/>
      <c r="Q589" s="243"/>
      <c r="R589" s="243"/>
      <c r="S589" s="243"/>
      <c r="T589" s="243"/>
      <c r="U589" s="243"/>
      <c r="V589" s="243"/>
      <c r="W589" s="243"/>
    </row>
    <row r="590" spans="11:23" x14ac:dyDescent="0.25">
      <c r="K590" s="243"/>
      <c r="L590" s="243"/>
      <c r="M590" s="243"/>
      <c r="N590" s="243"/>
      <c r="O590" s="243"/>
      <c r="P590" s="243"/>
      <c r="Q590" s="243"/>
      <c r="R590" s="243"/>
      <c r="S590" s="243"/>
      <c r="T590" s="243"/>
      <c r="U590" s="243"/>
      <c r="V590" s="243"/>
      <c r="W590" s="243"/>
    </row>
    <row r="591" spans="11:23" x14ac:dyDescent="0.25">
      <c r="K591" s="243"/>
      <c r="L591" s="243"/>
      <c r="M591" s="243"/>
      <c r="N591" s="243"/>
      <c r="O591" s="243"/>
      <c r="P591" s="243"/>
      <c r="Q591" s="243"/>
      <c r="R591" s="243"/>
      <c r="S591" s="243"/>
      <c r="T591" s="243"/>
      <c r="U591" s="243"/>
      <c r="V591" s="243"/>
      <c r="W591" s="243"/>
    </row>
    <row r="592" spans="11:23" x14ac:dyDescent="0.25">
      <c r="K592" s="243"/>
      <c r="L592" s="243"/>
      <c r="M592" s="243"/>
      <c r="N592" s="243"/>
      <c r="O592" s="243"/>
      <c r="P592" s="243"/>
      <c r="Q592" s="243"/>
      <c r="R592" s="243"/>
      <c r="S592" s="243"/>
      <c r="T592" s="243"/>
      <c r="U592" s="243"/>
      <c r="V592" s="243"/>
      <c r="W592" s="243"/>
    </row>
    <row r="593" spans="11:23" x14ac:dyDescent="0.25">
      <c r="K593" s="243"/>
      <c r="L593" s="243"/>
      <c r="M593" s="243"/>
      <c r="N593" s="243"/>
      <c r="O593" s="243"/>
      <c r="P593" s="243"/>
      <c r="Q593" s="243"/>
      <c r="R593" s="243"/>
      <c r="S593" s="243"/>
      <c r="T593" s="243"/>
      <c r="U593" s="243"/>
      <c r="V593" s="243"/>
      <c r="W593" s="243"/>
    </row>
    <row r="594" spans="11:23" x14ac:dyDescent="0.25">
      <c r="K594" s="243"/>
      <c r="L594" s="243"/>
      <c r="M594" s="243"/>
      <c r="N594" s="243"/>
      <c r="O594" s="243"/>
      <c r="P594" s="243"/>
      <c r="Q594" s="243"/>
      <c r="R594" s="243"/>
      <c r="S594" s="243"/>
      <c r="T594" s="243"/>
      <c r="U594" s="243"/>
      <c r="V594" s="243"/>
      <c r="W594" s="243"/>
    </row>
    <row r="595" spans="11:23" x14ac:dyDescent="0.25">
      <c r="K595" s="243"/>
      <c r="L595" s="243"/>
      <c r="M595" s="243"/>
      <c r="N595" s="243"/>
      <c r="O595" s="243"/>
      <c r="P595" s="243"/>
      <c r="Q595" s="243"/>
      <c r="R595" s="243"/>
      <c r="S595" s="243"/>
      <c r="T595" s="243"/>
      <c r="U595" s="243"/>
      <c r="V595" s="243"/>
      <c r="W595" s="243"/>
    </row>
    <row r="596" spans="11:23" x14ac:dyDescent="0.25">
      <c r="K596" s="243"/>
      <c r="L596" s="243"/>
      <c r="M596" s="243"/>
      <c r="N596" s="243"/>
      <c r="O596" s="243"/>
      <c r="P596" s="243"/>
      <c r="Q596" s="243"/>
      <c r="R596" s="243"/>
      <c r="S596" s="243"/>
      <c r="T596" s="243"/>
      <c r="U596" s="243"/>
      <c r="V596" s="243"/>
      <c r="W596" s="243"/>
    </row>
    <row r="597" spans="11:23" x14ac:dyDescent="0.25">
      <c r="K597" s="243"/>
      <c r="L597" s="243"/>
      <c r="M597" s="243"/>
      <c r="N597" s="243"/>
      <c r="O597" s="243"/>
      <c r="P597" s="243"/>
      <c r="Q597" s="243"/>
      <c r="R597" s="243"/>
      <c r="S597" s="243"/>
      <c r="T597" s="243"/>
      <c r="U597" s="243"/>
      <c r="V597" s="243"/>
      <c r="W597" s="243"/>
    </row>
    <row r="598" spans="11:23" x14ac:dyDescent="0.25">
      <c r="K598" s="243"/>
      <c r="L598" s="243"/>
      <c r="M598" s="243"/>
      <c r="N598" s="243"/>
      <c r="O598" s="243"/>
      <c r="P598" s="243"/>
      <c r="Q598" s="243"/>
      <c r="R598" s="243"/>
      <c r="S598" s="243"/>
      <c r="T598" s="243"/>
      <c r="U598" s="243"/>
      <c r="V598" s="243"/>
      <c r="W598" s="243"/>
    </row>
    <row r="599" spans="11:23" x14ac:dyDescent="0.25">
      <c r="K599" s="243"/>
      <c r="L599" s="243"/>
      <c r="M599" s="243"/>
      <c r="N599" s="243"/>
      <c r="O599" s="243"/>
      <c r="P599" s="243"/>
      <c r="Q599" s="243"/>
      <c r="R599" s="243"/>
      <c r="S599" s="243"/>
      <c r="T599" s="243"/>
      <c r="U599" s="243"/>
      <c r="V599" s="243"/>
      <c r="W599" s="243"/>
    </row>
    <row r="600" spans="11:23" x14ac:dyDescent="0.25">
      <c r="K600" s="255" t="s">
        <v>242</v>
      </c>
      <c r="L600" s="255" t="s">
        <v>242</v>
      </c>
      <c r="M600" s="255" t="s">
        <v>242</v>
      </c>
      <c r="N600" s="255" t="s">
        <v>242</v>
      </c>
      <c r="O600" s="255" t="s">
        <v>242</v>
      </c>
      <c r="P600" s="255" t="s">
        <v>242</v>
      </c>
      <c r="Q600" s="255" t="s">
        <v>242</v>
      </c>
      <c r="R600" s="255" t="s">
        <v>242</v>
      </c>
      <c r="S600" s="255" t="s">
        <v>242</v>
      </c>
      <c r="T600" s="255" t="s">
        <v>242</v>
      </c>
      <c r="U600" s="255" t="s">
        <v>242</v>
      </c>
      <c r="V600" s="255" t="s">
        <v>242</v>
      </c>
      <c r="W600" s="255" t="s">
        <v>242</v>
      </c>
    </row>
    <row r="601" spans="11:23" x14ac:dyDescent="0.25">
      <c r="K601" s="243"/>
      <c r="L601" s="243"/>
      <c r="M601" s="243"/>
      <c r="N601" s="243"/>
      <c r="O601" s="243"/>
      <c r="P601" s="243"/>
      <c r="Q601" s="243"/>
      <c r="R601" s="243"/>
      <c r="S601" s="243"/>
      <c r="T601" s="243"/>
      <c r="U601" s="243"/>
      <c r="V601" s="243"/>
      <c r="W601" s="243"/>
    </row>
    <row r="602" spans="11:23" x14ac:dyDescent="0.25">
      <c r="K602" s="243"/>
      <c r="L602" s="243"/>
      <c r="M602" s="243"/>
      <c r="N602" s="243"/>
      <c r="O602" s="243"/>
      <c r="P602" s="243"/>
      <c r="Q602" s="243"/>
      <c r="R602" s="243"/>
      <c r="S602" s="243"/>
      <c r="T602" s="243"/>
      <c r="U602" s="243"/>
      <c r="V602" s="243"/>
      <c r="W602" s="243"/>
    </row>
    <row r="603" spans="11:23" x14ac:dyDescent="0.25">
      <c r="K603" s="243"/>
      <c r="L603" s="243"/>
      <c r="M603" s="243"/>
      <c r="N603" s="243"/>
      <c r="O603" s="243"/>
      <c r="P603" s="243"/>
      <c r="Q603" s="243"/>
      <c r="R603" s="243"/>
      <c r="S603" s="243"/>
      <c r="T603" s="243"/>
      <c r="U603" s="243"/>
      <c r="V603" s="243"/>
      <c r="W603" s="243"/>
    </row>
    <row r="604" spans="11:23" x14ac:dyDescent="0.25">
      <c r="K604" s="243"/>
      <c r="L604" s="243"/>
      <c r="M604" s="243"/>
      <c r="N604" s="243"/>
      <c r="O604" s="243"/>
      <c r="P604" s="243"/>
      <c r="Q604" s="243"/>
      <c r="R604" s="243"/>
      <c r="S604" s="243"/>
      <c r="T604" s="243"/>
      <c r="U604" s="243"/>
      <c r="V604" s="243"/>
      <c r="W604" s="243"/>
    </row>
    <row r="605" spans="11:23" x14ac:dyDescent="0.25">
      <c r="K605" s="243"/>
      <c r="L605" s="243"/>
      <c r="M605" s="243"/>
      <c r="N605" s="243"/>
      <c r="O605" s="243"/>
      <c r="P605" s="243"/>
      <c r="Q605" s="243"/>
      <c r="R605" s="243"/>
      <c r="S605" s="243"/>
      <c r="T605" s="243"/>
      <c r="U605" s="243"/>
      <c r="V605" s="243"/>
      <c r="W605" s="243"/>
    </row>
    <row r="606" spans="11:23" x14ac:dyDescent="0.25">
      <c r="K606" s="243"/>
      <c r="L606" s="243"/>
      <c r="M606" s="243"/>
      <c r="N606" s="243"/>
      <c r="O606" s="243"/>
      <c r="P606" s="243"/>
      <c r="Q606" s="243"/>
      <c r="R606" s="243"/>
      <c r="S606" s="243"/>
      <c r="T606" s="243"/>
      <c r="U606" s="243"/>
      <c r="V606" s="243"/>
      <c r="W606" s="243"/>
    </row>
    <row r="607" spans="11:23" x14ac:dyDescent="0.25">
      <c r="K607" s="243"/>
      <c r="L607" s="243"/>
      <c r="M607" s="243"/>
      <c r="N607" s="243"/>
      <c r="O607" s="243"/>
      <c r="P607" s="243"/>
      <c r="Q607" s="243"/>
      <c r="R607" s="243"/>
      <c r="S607" s="243"/>
      <c r="T607" s="243"/>
      <c r="U607" s="243"/>
      <c r="V607" s="243"/>
      <c r="W607" s="243"/>
    </row>
    <row r="608" spans="11:23" x14ac:dyDescent="0.25">
      <c r="K608" s="243"/>
      <c r="L608" s="243"/>
      <c r="M608" s="243"/>
      <c r="N608" s="243"/>
      <c r="O608" s="243"/>
      <c r="P608" s="243"/>
      <c r="Q608" s="243"/>
      <c r="R608" s="243"/>
      <c r="S608" s="243"/>
      <c r="T608" s="243"/>
      <c r="U608" s="243"/>
      <c r="V608" s="243"/>
      <c r="W608" s="243"/>
    </row>
    <row r="609" spans="11:23" x14ac:dyDescent="0.25">
      <c r="K609" s="243"/>
      <c r="L609" s="243"/>
      <c r="M609" s="243"/>
      <c r="N609" s="243"/>
      <c r="O609" s="243"/>
      <c r="P609" s="243"/>
      <c r="Q609" s="243"/>
      <c r="R609" s="243"/>
      <c r="S609" s="243"/>
      <c r="T609" s="243"/>
      <c r="U609" s="243"/>
      <c r="V609" s="243"/>
      <c r="W609" s="243"/>
    </row>
    <row r="610" spans="11:23" x14ac:dyDescent="0.25">
      <c r="K610" s="243"/>
      <c r="L610" s="243"/>
      <c r="M610" s="243"/>
      <c r="N610" s="243"/>
      <c r="O610" s="243"/>
      <c r="P610" s="243"/>
      <c r="Q610" s="243"/>
      <c r="R610" s="243"/>
      <c r="S610" s="243"/>
      <c r="T610" s="243"/>
      <c r="U610" s="243"/>
      <c r="V610" s="243"/>
      <c r="W610" s="243"/>
    </row>
    <row r="611" spans="11:23" x14ac:dyDescent="0.25">
      <c r="K611" s="243"/>
      <c r="L611" s="243"/>
      <c r="M611" s="243"/>
      <c r="N611" s="243"/>
      <c r="O611" s="243"/>
      <c r="P611" s="243"/>
      <c r="Q611" s="243"/>
      <c r="R611" s="243"/>
      <c r="S611" s="243"/>
      <c r="T611" s="243"/>
      <c r="U611" s="243"/>
      <c r="V611" s="243"/>
      <c r="W611" s="243"/>
    </row>
    <row r="612" spans="11:23" x14ac:dyDescent="0.25">
      <c r="K612" s="243"/>
      <c r="L612" s="243"/>
      <c r="M612" s="243"/>
      <c r="N612" s="243"/>
      <c r="O612" s="243"/>
      <c r="P612" s="243"/>
      <c r="Q612" s="243"/>
      <c r="R612" s="243"/>
      <c r="S612" s="243"/>
      <c r="T612" s="243"/>
      <c r="U612" s="243"/>
      <c r="V612" s="243"/>
      <c r="W612" s="243"/>
    </row>
    <row r="613" spans="11:23" x14ac:dyDescent="0.25">
      <c r="K613" s="243"/>
      <c r="L613" s="243"/>
      <c r="M613" s="243"/>
      <c r="N613" s="243"/>
      <c r="O613" s="243"/>
      <c r="P613" s="243"/>
      <c r="Q613" s="243"/>
      <c r="R613" s="243"/>
      <c r="S613" s="243"/>
      <c r="T613" s="243"/>
      <c r="U613" s="243"/>
      <c r="V613" s="243"/>
      <c r="W613" s="243"/>
    </row>
    <row r="614" spans="11:23" x14ac:dyDescent="0.25">
      <c r="K614" s="243"/>
      <c r="L614" s="243"/>
      <c r="M614" s="243"/>
      <c r="N614" s="243"/>
      <c r="O614" s="243"/>
      <c r="P614" s="243"/>
      <c r="Q614" s="243"/>
      <c r="R614" s="243"/>
      <c r="S614" s="243"/>
      <c r="T614" s="243"/>
      <c r="U614" s="243"/>
      <c r="V614" s="243"/>
      <c r="W614" s="243"/>
    </row>
    <row r="615" spans="11:23" x14ac:dyDescent="0.25">
      <c r="K615" s="243"/>
      <c r="L615" s="243"/>
      <c r="M615" s="243"/>
      <c r="N615" s="243"/>
      <c r="O615" s="243"/>
      <c r="P615" s="243"/>
      <c r="Q615" s="243"/>
      <c r="R615" s="243"/>
      <c r="S615" s="243"/>
      <c r="T615" s="243"/>
      <c r="U615" s="243"/>
      <c r="V615" s="243"/>
      <c r="W615" s="243"/>
    </row>
    <row r="616" spans="11:23" x14ac:dyDescent="0.25">
      <c r="K616" s="243"/>
      <c r="L616" s="243"/>
      <c r="M616" s="243"/>
      <c r="N616" s="243"/>
      <c r="O616" s="243"/>
      <c r="P616" s="243"/>
      <c r="Q616" s="243"/>
      <c r="R616" s="243"/>
      <c r="S616" s="243"/>
      <c r="T616" s="243"/>
      <c r="U616" s="243"/>
      <c r="V616" s="243"/>
      <c r="W616" s="243"/>
    </row>
    <row r="617" spans="11:23" x14ac:dyDescent="0.25">
      <c r="K617" s="243"/>
      <c r="L617" s="243"/>
      <c r="M617" s="243"/>
      <c r="N617" s="243"/>
      <c r="O617" s="243"/>
      <c r="P617" s="243"/>
      <c r="Q617" s="243"/>
      <c r="R617" s="243"/>
      <c r="S617" s="243"/>
      <c r="T617" s="243"/>
      <c r="U617" s="243"/>
      <c r="V617" s="243"/>
      <c r="W617" s="243"/>
    </row>
    <row r="618" spans="11:23" x14ac:dyDescent="0.25">
      <c r="K618" s="243"/>
      <c r="L618" s="243"/>
      <c r="M618" s="243"/>
      <c r="N618" s="243"/>
      <c r="O618" s="243"/>
      <c r="P618" s="243"/>
      <c r="Q618" s="243"/>
      <c r="R618" s="243"/>
      <c r="S618" s="243"/>
      <c r="T618" s="243"/>
      <c r="U618" s="243"/>
      <c r="V618" s="243"/>
      <c r="W618" s="243"/>
    </row>
    <row r="619" spans="11:23" x14ac:dyDescent="0.25">
      <c r="K619" s="243"/>
      <c r="L619" s="243"/>
      <c r="M619" s="243"/>
      <c r="N619" s="243"/>
      <c r="O619" s="243"/>
      <c r="P619" s="243"/>
      <c r="Q619" s="243"/>
      <c r="R619" s="243"/>
      <c r="S619" s="243"/>
      <c r="T619" s="243"/>
      <c r="U619" s="243"/>
      <c r="V619" s="243"/>
      <c r="W619" s="243"/>
    </row>
    <row r="620" spans="11:23" x14ac:dyDescent="0.25">
      <c r="K620" s="243"/>
      <c r="L620" s="243"/>
      <c r="M620" s="243"/>
      <c r="N620" s="243"/>
      <c r="O620" s="243"/>
      <c r="P620" s="243"/>
      <c r="Q620" s="243"/>
      <c r="R620" s="243"/>
      <c r="S620" s="243"/>
      <c r="T620" s="243"/>
      <c r="U620" s="243"/>
      <c r="V620" s="243"/>
      <c r="W620" s="243"/>
    </row>
    <row r="621" spans="11:23" x14ac:dyDescent="0.25">
      <c r="K621" s="243"/>
      <c r="L621" s="243"/>
      <c r="M621" s="243"/>
      <c r="N621" s="243"/>
      <c r="O621" s="243"/>
      <c r="P621" s="243"/>
      <c r="Q621" s="243"/>
      <c r="R621" s="243"/>
      <c r="S621" s="243"/>
      <c r="T621" s="243"/>
      <c r="U621" s="243"/>
      <c r="V621" s="243"/>
      <c r="W621" s="243"/>
    </row>
    <row r="622" spans="11:23" x14ac:dyDescent="0.25">
      <c r="K622" s="243"/>
      <c r="L622" s="243"/>
      <c r="M622" s="243"/>
      <c r="N622" s="243"/>
      <c r="O622" s="243"/>
      <c r="P622" s="243"/>
      <c r="Q622" s="243"/>
      <c r="R622" s="243"/>
      <c r="S622" s="243"/>
      <c r="T622" s="243"/>
      <c r="U622" s="243"/>
      <c r="V622" s="243"/>
      <c r="W622" s="243"/>
    </row>
    <row r="623" spans="11:23" x14ac:dyDescent="0.25">
      <c r="K623" s="243"/>
      <c r="L623" s="243"/>
      <c r="M623" s="243"/>
      <c r="N623" s="243"/>
      <c r="O623" s="243"/>
      <c r="P623" s="243"/>
      <c r="Q623" s="243"/>
      <c r="R623" s="243"/>
      <c r="S623" s="243"/>
      <c r="T623" s="243"/>
      <c r="U623" s="243"/>
      <c r="V623" s="243"/>
      <c r="W623" s="243"/>
    </row>
    <row r="624" spans="11:23" x14ac:dyDescent="0.25">
      <c r="K624" s="243"/>
      <c r="L624" s="243"/>
      <c r="M624" s="243"/>
      <c r="N624" s="243"/>
      <c r="O624" s="243"/>
      <c r="P624" s="243"/>
      <c r="Q624" s="243"/>
      <c r="R624" s="243"/>
      <c r="S624" s="243"/>
      <c r="T624" s="243"/>
      <c r="U624" s="243"/>
      <c r="V624" s="243"/>
      <c r="W624" s="243"/>
    </row>
    <row r="625" spans="11:23" x14ac:dyDescent="0.25">
      <c r="K625" s="243"/>
      <c r="L625" s="243"/>
      <c r="M625" s="243"/>
      <c r="N625" s="243"/>
      <c r="O625" s="243"/>
      <c r="P625" s="243"/>
      <c r="Q625" s="243"/>
      <c r="R625" s="243"/>
      <c r="S625" s="243"/>
      <c r="T625" s="243"/>
      <c r="U625" s="243"/>
      <c r="V625" s="243"/>
      <c r="W625" s="243"/>
    </row>
    <row r="626" spans="11:23" x14ac:dyDescent="0.25">
      <c r="K626" s="243"/>
      <c r="L626" s="243"/>
      <c r="M626" s="243"/>
      <c r="N626" s="243"/>
      <c r="O626" s="243"/>
      <c r="P626" s="243"/>
      <c r="Q626" s="243"/>
      <c r="R626" s="243"/>
      <c r="S626" s="243"/>
      <c r="T626" s="243"/>
      <c r="U626" s="243"/>
      <c r="V626" s="243"/>
      <c r="W626" s="243"/>
    </row>
    <row r="627" spans="11:23" x14ac:dyDescent="0.25">
      <c r="K627" s="243"/>
      <c r="L627" s="243"/>
      <c r="M627" s="243"/>
      <c r="N627" s="243"/>
      <c r="O627" s="243"/>
      <c r="P627" s="243"/>
      <c r="Q627" s="243"/>
      <c r="R627" s="243"/>
      <c r="S627" s="243"/>
      <c r="T627" s="243"/>
      <c r="U627" s="243"/>
      <c r="V627" s="243"/>
      <c r="W627" s="243"/>
    </row>
    <row r="628" spans="11:23" x14ac:dyDescent="0.25">
      <c r="K628" s="243"/>
      <c r="L628" s="243"/>
      <c r="M628" s="243"/>
      <c r="N628" s="243"/>
      <c r="O628" s="243"/>
      <c r="P628" s="243"/>
      <c r="Q628" s="243"/>
      <c r="R628" s="243"/>
      <c r="S628" s="243"/>
      <c r="T628" s="243"/>
      <c r="U628" s="243"/>
      <c r="V628" s="243"/>
      <c r="W628" s="243"/>
    </row>
    <row r="629" spans="11:23" x14ac:dyDescent="0.25">
      <c r="K629" s="243"/>
      <c r="L629" s="243"/>
      <c r="M629" s="243"/>
      <c r="N629" s="243"/>
      <c r="O629" s="243"/>
      <c r="P629" s="243"/>
      <c r="Q629" s="243"/>
      <c r="R629" s="243"/>
      <c r="S629" s="243"/>
      <c r="T629" s="243"/>
      <c r="U629" s="243"/>
      <c r="V629" s="243"/>
      <c r="W629" s="243"/>
    </row>
    <row r="630" spans="11:23" x14ac:dyDescent="0.25">
      <c r="K630" s="243"/>
      <c r="L630" s="243"/>
      <c r="M630" s="243"/>
      <c r="N630" s="243"/>
      <c r="O630" s="243"/>
      <c r="P630" s="243"/>
      <c r="Q630" s="243"/>
      <c r="R630" s="243"/>
      <c r="S630" s="243"/>
      <c r="T630" s="243"/>
      <c r="U630" s="243"/>
      <c r="V630" s="243"/>
      <c r="W630" s="243"/>
    </row>
    <row r="631" spans="11:23" x14ac:dyDescent="0.25">
      <c r="K631" s="243"/>
      <c r="L631" s="243"/>
      <c r="M631" s="243"/>
      <c r="N631" s="243"/>
      <c r="O631" s="243"/>
      <c r="P631" s="243"/>
      <c r="Q631" s="243"/>
      <c r="R631" s="243"/>
      <c r="S631" s="243"/>
      <c r="T631" s="243"/>
      <c r="U631" s="243"/>
      <c r="V631" s="243"/>
      <c r="W631" s="243"/>
    </row>
    <row r="632" spans="11:23" x14ac:dyDescent="0.25">
      <c r="K632" s="243"/>
      <c r="L632" s="243"/>
      <c r="M632" s="243"/>
      <c r="N632" s="243"/>
      <c r="O632" s="243"/>
      <c r="P632" s="243"/>
      <c r="Q632" s="243"/>
      <c r="R632" s="243"/>
      <c r="S632" s="243"/>
      <c r="T632" s="243"/>
      <c r="U632" s="243"/>
      <c r="V632" s="243"/>
      <c r="W632" s="243"/>
    </row>
    <row r="633" spans="11:23" x14ac:dyDescent="0.25">
      <c r="K633" s="243"/>
      <c r="L633" s="243"/>
      <c r="M633" s="243"/>
      <c r="N633" s="243"/>
      <c r="O633" s="243"/>
      <c r="P633" s="243"/>
      <c r="Q633" s="243"/>
      <c r="R633" s="243"/>
      <c r="S633" s="243"/>
      <c r="T633" s="243"/>
      <c r="U633" s="243"/>
      <c r="V633" s="243"/>
      <c r="W633" s="243"/>
    </row>
    <row r="634" spans="11:23" x14ac:dyDescent="0.25">
      <c r="K634" s="243"/>
      <c r="L634" s="243"/>
      <c r="M634" s="243"/>
      <c r="N634" s="243"/>
      <c r="O634" s="243"/>
      <c r="P634" s="243"/>
      <c r="Q634" s="243"/>
      <c r="R634" s="243"/>
      <c r="S634" s="243"/>
      <c r="T634" s="243"/>
      <c r="U634" s="243"/>
      <c r="V634" s="243"/>
      <c r="W634" s="243"/>
    </row>
    <row r="635" spans="11:23" x14ac:dyDescent="0.25">
      <c r="K635" s="243"/>
      <c r="L635" s="243"/>
      <c r="M635" s="243"/>
      <c r="N635" s="243"/>
      <c r="O635" s="243"/>
      <c r="P635" s="243"/>
      <c r="Q635" s="243"/>
      <c r="R635" s="243"/>
      <c r="S635" s="243"/>
      <c r="T635" s="243"/>
      <c r="U635" s="243"/>
      <c r="V635" s="243"/>
      <c r="W635" s="243"/>
    </row>
    <row r="636" spans="11:23" x14ac:dyDescent="0.25">
      <c r="K636" s="243"/>
      <c r="L636" s="243"/>
      <c r="M636" s="243"/>
      <c r="N636" s="243"/>
      <c r="O636" s="243"/>
      <c r="P636" s="243"/>
      <c r="Q636" s="243"/>
      <c r="R636" s="243"/>
      <c r="S636" s="243"/>
      <c r="T636" s="243"/>
      <c r="U636" s="243"/>
      <c r="V636" s="243"/>
      <c r="W636" s="243"/>
    </row>
    <row r="637" spans="11:23" x14ac:dyDescent="0.25">
      <c r="K637" s="243"/>
      <c r="L637" s="243"/>
      <c r="M637" s="243"/>
      <c r="N637" s="243"/>
      <c r="O637" s="243"/>
      <c r="P637" s="243"/>
      <c r="Q637" s="243"/>
      <c r="R637" s="243"/>
      <c r="S637" s="243"/>
      <c r="T637" s="243"/>
      <c r="U637" s="243"/>
      <c r="V637" s="243"/>
      <c r="W637" s="243"/>
    </row>
    <row r="638" spans="11:23" x14ac:dyDescent="0.25">
      <c r="K638" s="243"/>
      <c r="L638" s="243"/>
      <c r="M638" s="243"/>
      <c r="N638" s="243"/>
      <c r="O638" s="243"/>
      <c r="P638" s="243"/>
      <c r="Q638" s="243"/>
      <c r="R638" s="243"/>
      <c r="S638" s="243"/>
      <c r="T638" s="243"/>
      <c r="U638" s="243"/>
      <c r="V638" s="243"/>
      <c r="W638" s="243"/>
    </row>
    <row r="639" spans="11:23" x14ac:dyDescent="0.25">
      <c r="K639" s="243"/>
      <c r="L639" s="243"/>
      <c r="M639" s="243"/>
      <c r="N639" s="243"/>
      <c r="O639" s="243"/>
      <c r="P639" s="243"/>
      <c r="Q639" s="243"/>
      <c r="R639" s="243"/>
      <c r="S639" s="243"/>
      <c r="T639" s="243"/>
      <c r="U639" s="243"/>
      <c r="V639" s="243"/>
      <c r="W639" s="243"/>
    </row>
    <row r="640" spans="11:23" x14ac:dyDescent="0.25">
      <c r="K640" s="243"/>
      <c r="L640" s="243"/>
      <c r="M640" s="243"/>
      <c r="N640" s="243"/>
      <c r="O640" s="243"/>
      <c r="P640" s="243"/>
      <c r="Q640" s="243"/>
      <c r="R640" s="243"/>
      <c r="S640" s="243"/>
      <c r="T640" s="243"/>
      <c r="U640" s="243"/>
      <c r="V640" s="243"/>
      <c r="W640" s="243"/>
    </row>
    <row r="641" spans="11:23" x14ac:dyDescent="0.25">
      <c r="K641" s="243"/>
      <c r="L641" s="243"/>
      <c r="M641" s="243"/>
      <c r="N641" s="243"/>
      <c r="O641" s="243"/>
      <c r="P641" s="243"/>
      <c r="Q641" s="243"/>
      <c r="R641" s="243"/>
      <c r="S641" s="243"/>
      <c r="T641" s="243"/>
      <c r="U641" s="243"/>
      <c r="V641" s="243"/>
      <c r="W641" s="243"/>
    </row>
    <row r="642" spans="11:23" x14ac:dyDescent="0.25">
      <c r="K642" s="243"/>
      <c r="L642" s="243"/>
      <c r="M642" s="243"/>
      <c r="N642" s="243"/>
      <c r="O642" s="243"/>
      <c r="P642" s="243"/>
      <c r="Q642" s="243"/>
      <c r="R642" s="243"/>
      <c r="S642" s="243"/>
      <c r="T642" s="243"/>
      <c r="U642" s="243"/>
      <c r="V642" s="243"/>
      <c r="W642" s="243"/>
    </row>
    <row r="643" spans="11:23" x14ac:dyDescent="0.25">
      <c r="K643" s="243"/>
      <c r="L643" s="243"/>
      <c r="M643" s="243"/>
      <c r="N643" s="243"/>
      <c r="O643" s="243"/>
      <c r="P643" s="243"/>
      <c r="Q643" s="243"/>
      <c r="R643" s="243"/>
      <c r="S643" s="243"/>
      <c r="T643" s="243"/>
      <c r="U643" s="243"/>
      <c r="V643" s="243"/>
      <c r="W643" s="243"/>
    </row>
    <row r="644" spans="11:23" x14ac:dyDescent="0.25">
      <c r="K644" s="243"/>
      <c r="L644" s="243"/>
      <c r="M644" s="243"/>
      <c r="N644" s="243"/>
      <c r="O644" s="243"/>
      <c r="P644" s="243"/>
      <c r="Q644" s="243"/>
      <c r="R644" s="243"/>
      <c r="S644" s="243"/>
      <c r="T644" s="243"/>
      <c r="U644" s="243"/>
      <c r="V644" s="243"/>
      <c r="W644" s="243"/>
    </row>
    <row r="645" spans="11:23" x14ac:dyDescent="0.25">
      <c r="K645" s="243"/>
      <c r="L645" s="243"/>
      <c r="M645" s="243"/>
      <c r="N645" s="243"/>
      <c r="O645" s="243"/>
      <c r="P645" s="243"/>
      <c r="Q645" s="243"/>
      <c r="R645" s="243"/>
      <c r="S645" s="243"/>
      <c r="T645" s="243"/>
      <c r="U645" s="243"/>
      <c r="V645" s="243"/>
      <c r="W645" s="243"/>
    </row>
    <row r="646" spans="11:23" x14ac:dyDescent="0.25">
      <c r="K646" s="243"/>
      <c r="L646" s="243"/>
      <c r="M646" s="243"/>
      <c r="N646" s="243"/>
      <c r="O646" s="243"/>
      <c r="P646" s="243"/>
      <c r="Q646" s="243"/>
      <c r="R646" s="243"/>
      <c r="S646" s="243"/>
      <c r="T646" s="243"/>
      <c r="U646" s="243"/>
      <c r="V646" s="243"/>
      <c r="W646" s="243"/>
    </row>
    <row r="647" spans="11:23" x14ac:dyDescent="0.25">
      <c r="K647" s="243"/>
      <c r="L647" s="243"/>
      <c r="M647" s="243"/>
      <c r="N647" s="243"/>
      <c r="O647" s="243"/>
      <c r="P647" s="243"/>
      <c r="Q647" s="243"/>
      <c r="R647" s="243"/>
      <c r="S647" s="243"/>
      <c r="T647" s="243"/>
      <c r="U647" s="243"/>
      <c r="V647" s="243"/>
      <c r="W647" s="243"/>
    </row>
    <row r="648" spans="11:23" x14ac:dyDescent="0.25">
      <c r="K648" s="243"/>
      <c r="L648" s="243"/>
      <c r="M648" s="243"/>
      <c r="N648" s="243"/>
      <c r="O648" s="243"/>
      <c r="P648" s="243"/>
      <c r="Q648" s="243"/>
      <c r="R648" s="243"/>
      <c r="S648" s="243"/>
      <c r="T648" s="243"/>
      <c r="U648" s="243"/>
      <c r="V648" s="243"/>
      <c r="W648" s="243"/>
    </row>
    <row r="649" spans="11:23" x14ac:dyDescent="0.25">
      <c r="K649" s="243"/>
      <c r="L649" s="243"/>
      <c r="M649" s="243"/>
      <c r="N649" s="243"/>
      <c r="O649" s="243"/>
      <c r="P649" s="243"/>
      <c r="Q649" s="243"/>
      <c r="R649" s="243"/>
      <c r="S649" s="243"/>
      <c r="T649" s="243"/>
      <c r="U649" s="243"/>
      <c r="V649" s="243"/>
      <c r="W649" s="243"/>
    </row>
    <row r="650" spans="11:23" x14ac:dyDescent="0.25">
      <c r="K650" s="243"/>
      <c r="L650" s="243"/>
      <c r="M650" s="243"/>
      <c r="N650" s="243"/>
      <c r="O650" s="243"/>
      <c r="P650" s="243"/>
      <c r="Q650" s="243"/>
      <c r="R650" s="243"/>
      <c r="S650" s="243"/>
      <c r="T650" s="243"/>
      <c r="U650" s="243"/>
      <c r="V650" s="243"/>
      <c r="W650" s="243"/>
    </row>
    <row r="651" spans="11:23" x14ac:dyDescent="0.25">
      <c r="K651" s="243"/>
      <c r="L651" s="243"/>
      <c r="M651" s="243"/>
      <c r="N651" s="243"/>
      <c r="O651" s="243"/>
      <c r="P651" s="243"/>
      <c r="Q651" s="243"/>
      <c r="R651" s="243"/>
      <c r="S651" s="243"/>
      <c r="T651" s="243"/>
      <c r="U651" s="243"/>
      <c r="V651" s="243"/>
      <c r="W651" s="243"/>
    </row>
    <row r="652" spans="11:23" x14ac:dyDescent="0.25">
      <c r="K652" s="243"/>
      <c r="L652" s="243"/>
      <c r="M652" s="243"/>
      <c r="N652" s="243"/>
      <c r="O652" s="243"/>
      <c r="P652" s="243"/>
      <c r="Q652" s="243"/>
      <c r="R652" s="243"/>
      <c r="S652" s="243"/>
      <c r="T652" s="243"/>
      <c r="U652" s="243"/>
      <c r="V652" s="243"/>
      <c r="W652" s="243"/>
    </row>
    <row r="653" spans="11:23" x14ac:dyDescent="0.25">
      <c r="K653" s="243"/>
      <c r="L653" s="243"/>
      <c r="M653" s="243"/>
      <c r="N653" s="243"/>
      <c r="O653" s="243"/>
      <c r="P653" s="243"/>
      <c r="Q653" s="243"/>
      <c r="R653" s="243"/>
      <c r="S653" s="243"/>
      <c r="T653" s="243"/>
      <c r="U653" s="243"/>
      <c r="V653" s="243"/>
      <c r="W653" s="243"/>
    </row>
    <row r="654" spans="11:23" x14ac:dyDescent="0.25">
      <c r="K654" s="243"/>
      <c r="L654" s="243"/>
      <c r="M654" s="243"/>
      <c r="N654" s="243"/>
      <c r="O654" s="243"/>
      <c r="P654" s="243"/>
      <c r="Q654" s="243"/>
      <c r="R654" s="243"/>
      <c r="S654" s="243"/>
      <c r="T654" s="243"/>
      <c r="U654" s="243"/>
      <c r="V654" s="243"/>
      <c r="W654" s="243"/>
    </row>
    <row r="655" spans="11:23" x14ac:dyDescent="0.25">
      <c r="K655" s="243"/>
      <c r="L655" s="243"/>
      <c r="M655" s="243"/>
      <c r="N655" s="243"/>
      <c r="O655" s="243"/>
      <c r="P655" s="243"/>
      <c r="Q655" s="243"/>
      <c r="R655" s="243"/>
      <c r="S655" s="243"/>
      <c r="T655" s="243"/>
      <c r="U655" s="243"/>
      <c r="V655" s="243"/>
      <c r="W655" s="243"/>
    </row>
    <row r="656" spans="11:23" x14ac:dyDescent="0.25">
      <c r="K656" s="243"/>
      <c r="L656" s="243"/>
      <c r="M656" s="243"/>
      <c r="N656" s="243"/>
      <c r="O656" s="243"/>
      <c r="P656" s="243"/>
      <c r="Q656" s="243"/>
      <c r="R656" s="243"/>
      <c r="S656" s="243"/>
      <c r="T656" s="243"/>
      <c r="U656" s="243"/>
      <c r="V656" s="243"/>
      <c r="W656" s="243"/>
    </row>
    <row r="657" spans="11:23" x14ac:dyDescent="0.25">
      <c r="K657" s="243"/>
      <c r="L657" s="243"/>
      <c r="M657" s="243"/>
      <c r="N657" s="243"/>
      <c r="O657" s="243"/>
      <c r="P657" s="243"/>
      <c r="Q657" s="243"/>
      <c r="R657" s="243"/>
      <c r="S657" s="243"/>
      <c r="T657" s="243"/>
      <c r="U657" s="243"/>
      <c r="V657" s="243"/>
      <c r="W657" s="243"/>
    </row>
    <row r="658" spans="11:23" x14ac:dyDescent="0.25">
      <c r="K658" s="243"/>
      <c r="L658" s="243"/>
      <c r="M658" s="243"/>
      <c r="N658" s="243"/>
      <c r="O658" s="243"/>
      <c r="P658" s="243"/>
      <c r="Q658" s="243"/>
      <c r="R658" s="243"/>
      <c r="S658" s="243"/>
      <c r="T658" s="243"/>
      <c r="U658" s="243"/>
      <c r="V658" s="243"/>
      <c r="W658" s="243"/>
    </row>
    <row r="659" spans="11:23" x14ac:dyDescent="0.25">
      <c r="K659" s="243"/>
      <c r="L659" s="243"/>
      <c r="M659" s="243"/>
      <c r="N659" s="243"/>
      <c r="O659" s="243"/>
      <c r="P659" s="243"/>
      <c r="Q659" s="243"/>
      <c r="R659" s="243"/>
      <c r="S659" s="243"/>
      <c r="T659" s="243"/>
      <c r="U659" s="243"/>
      <c r="V659" s="243"/>
      <c r="W659" s="243"/>
    </row>
    <row r="660" spans="11:23" x14ac:dyDescent="0.25">
      <c r="K660" s="255" t="s">
        <v>242</v>
      </c>
      <c r="L660" s="255" t="s">
        <v>242</v>
      </c>
      <c r="M660" s="255" t="s">
        <v>242</v>
      </c>
      <c r="N660" s="255" t="s">
        <v>242</v>
      </c>
      <c r="O660" s="255" t="s">
        <v>242</v>
      </c>
      <c r="P660" s="255" t="s">
        <v>242</v>
      </c>
      <c r="Q660" s="255" t="s">
        <v>242</v>
      </c>
      <c r="R660" s="255" t="s">
        <v>242</v>
      </c>
      <c r="S660" s="255" t="s">
        <v>242</v>
      </c>
      <c r="T660" s="255" t="s">
        <v>242</v>
      </c>
      <c r="U660" s="255" t="s">
        <v>242</v>
      </c>
      <c r="V660" s="255" t="s">
        <v>242</v>
      </c>
      <c r="W660" s="255" t="s">
        <v>242</v>
      </c>
    </row>
    <row r="661" spans="11:23" x14ac:dyDescent="0.25">
      <c r="K661" s="243"/>
      <c r="L661" s="243"/>
      <c r="M661" s="243"/>
      <c r="N661" s="243"/>
      <c r="O661" s="243"/>
      <c r="P661" s="243"/>
      <c r="Q661" s="243"/>
      <c r="R661" s="243"/>
      <c r="S661" s="243"/>
      <c r="T661" s="243"/>
      <c r="U661" s="243"/>
      <c r="V661" s="243"/>
      <c r="W661" s="243"/>
    </row>
    <row r="662" spans="11:23" x14ac:dyDescent="0.25">
      <c r="K662" s="243"/>
      <c r="L662" s="243"/>
      <c r="M662" s="243"/>
      <c r="N662" s="243"/>
      <c r="O662" s="243"/>
      <c r="P662" s="243"/>
      <c r="Q662" s="243"/>
      <c r="R662" s="243"/>
      <c r="S662" s="243"/>
      <c r="T662" s="243"/>
      <c r="U662" s="243"/>
      <c r="V662" s="243"/>
      <c r="W662" s="243"/>
    </row>
    <row r="663" spans="11:23" x14ac:dyDescent="0.25">
      <c r="K663" s="243"/>
      <c r="L663" s="243"/>
      <c r="M663" s="243"/>
      <c r="N663" s="243"/>
      <c r="O663" s="243"/>
      <c r="P663" s="243"/>
      <c r="Q663" s="243"/>
      <c r="R663" s="243"/>
      <c r="S663" s="243"/>
      <c r="T663" s="243"/>
      <c r="U663" s="243"/>
      <c r="V663" s="243"/>
      <c r="W663" s="243"/>
    </row>
    <row r="664" spans="11:23" x14ac:dyDescent="0.25">
      <c r="K664" s="243"/>
      <c r="L664" s="243"/>
      <c r="M664" s="243"/>
      <c r="N664" s="243"/>
      <c r="O664" s="243"/>
      <c r="P664" s="243"/>
      <c r="Q664" s="243"/>
      <c r="R664" s="243"/>
      <c r="S664" s="243"/>
      <c r="T664" s="243"/>
      <c r="U664" s="243"/>
      <c r="V664" s="243"/>
      <c r="W664" s="243"/>
    </row>
    <row r="665" spans="11:23" x14ac:dyDescent="0.25">
      <c r="K665" s="243"/>
      <c r="L665" s="243"/>
      <c r="M665" s="243"/>
      <c r="N665" s="243"/>
      <c r="O665" s="243"/>
      <c r="P665" s="243"/>
      <c r="Q665" s="243"/>
      <c r="R665" s="243"/>
      <c r="S665" s="243"/>
      <c r="T665" s="243"/>
      <c r="U665" s="243"/>
      <c r="V665" s="243"/>
      <c r="W665" s="243"/>
    </row>
    <row r="666" spans="11:23" x14ac:dyDescent="0.25">
      <c r="K666" s="243"/>
      <c r="L666" s="243"/>
      <c r="M666" s="243"/>
      <c r="N666" s="243"/>
      <c r="O666" s="243"/>
      <c r="P666" s="243"/>
      <c r="Q666" s="243"/>
      <c r="R666" s="243"/>
      <c r="S666" s="243"/>
      <c r="T666" s="243"/>
      <c r="U666" s="243"/>
      <c r="V666" s="243"/>
      <c r="W666" s="243"/>
    </row>
    <row r="667" spans="11:23" x14ac:dyDescent="0.25">
      <c r="K667" s="243"/>
      <c r="L667" s="243"/>
      <c r="M667" s="243"/>
      <c r="N667" s="243"/>
      <c r="O667" s="243"/>
      <c r="P667" s="243"/>
      <c r="Q667" s="243"/>
      <c r="R667" s="243"/>
      <c r="S667" s="243"/>
      <c r="T667" s="243"/>
      <c r="U667" s="243"/>
      <c r="V667" s="243"/>
      <c r="W667" s="243"/>
    </row>
    <row r="668" spans="11:23" x14ac:dyDescent="0.25">
      <c r="K668" s="243"/>
      <c r="L668" s="243"/>
      <c r="M668" s="243"/>
      <c r="N668" s="243"/>
      <c r="O668" s="243"/>
      <c r="P668" s="243"/>
      <c r="Q668" s="243"/>
      <c r="R668" s="243"/>
      <c r="S668" s="243"/>
      <c r="T668" s="243"/>
      <c r="U668" s="243"/>
      <c r="V668" s="243"/>
      <c r="W668" s="243"/>
    </row>
    <row r="669" spans="11:23" x14ac:dyDescent="0.25">
      <c r="K669" s="243"/>
      <c r="L669" s="243"/>
      <c r="M669" s="243"/>
      <c r="N669" s="243"/>
      <c r="O669" s="243"/>
      <c r="P669" s="243"/>
      <c r="Q669" s="243"/>
      <c r="R669" s="243"/>
      <c r="S669" s="243"/>
      <c r="T669" s="243"/>
      <c r="U669" s="243"/>
      <c r="V669" s="243"/>
      <c r="W669" s="243"/>
    </row>
    <row r="670" spans="11:23" x14ac:dyDescent="0.25">
      <c r="K670" s="243"/>
      <c r="L670" s="243"/>
      <c r="M670" s="243"/>
      <c r="N670" s="243"/>
      <c r="O670" s="243"/>
      <c r="P670" s="243"/>
      <c r="Q670" s="243"/>
      <c r="R670" s="243"/>
      <c r="S670" s="243"/>
      <c r="T670" s="243"/>
      <c r="U670" s="243"/>
      <c r="V670" s="243"/>
      <c r="W670" s="243"/>
    </row>
    <row r="671" spans="11:23" x14ac:dyDescent="0.25">
      <c r="K671" s="243"/>
      <c r="L671" s="243"/>
      <c r="M671" s="243"/>
      <c r="N671" s="243"/>
      <c r="O671" s="243"/>
      <c r="P671" s="243"/>
      <c r="Q671" s="243"/>
      <c r="R671" s="243"/>
      <c r="S671" s="243"/>
      <c r="T671" s="243"/>
      <c r="U671" s="243"/>
      <c r="V671" s="243"/>
      <c r="W671" s="243"/>
    </row>
    <row r="672" spans="11:23" x14ac:dyDescent="0.25">
      <c r="K672" s="243"/>
      <c r="L672" s="243"/>
      <c r="M672" s="243"/>
      <c r="N672" s="243"/>
      <c r="O672" s="243"/>
      <c r="P672" s="243"/>
      <c r="Q672" s="243"/>
      <c r="R672" s="243"/>
      <c r="S672" s="243"/>
      <c r="T672" s="243"/>
      <c r="U672" s="243"/>
      <c r="V672" s="243"/>
      <c r="W672" s="243"/>
    </row>
    <row r="673" spans="11:23" x14ac:dyDescent="0.25">
      <c r="K673" s="243"/>
      <c r="L673" s="243"/>
      <c r="M673" s="243"/>
      <c r="N673" s="243"/>
      <c r="O673" s="243"/>
      <c r="P673" s="243"/>
      <c r="Q673" s="243"/>
      <c r="R673" s="243"/>
      <c r="S673" s="243"/>
      <c r="T673" s="243"/>
      <c r="U673" s="243"/>
      <c r="V673" s="243"/>
      <c r="W673" s="243"/>
    </row>
    <row r="674" spans="11:23" x14ac:dyDescent="0.25">
      <c r="K674" s="243"/>
      <c r="L674" s="243"/>
      <c r="M674" s="243"/>
      <c r="N674" s="243"/>
      <c r="O674" s="243"/>
      <c r="P674" s="243"/>
      <c r="Q674" s="243"/>
      <c r="R674" s="243"/>
      <c r="S674" s="243"/>
      <c r="T674" s="243"/>
      <c r="U674" s="243"/>
      <c r="V674" s="243"/>
      <c r="W674" s="243"/>
    </row>
    <row r="675" spans="11:23" x14ac:dyDescent="0.25">
      <c r="K675" s="243"/>
      <c r="L675" s="243"/>
      <c r="M675" s="243"/>
      <c r="N675" s="243"/>
      <c r="O675" s="243"/>
      <c r="P675" s="243"/>
      <c r="Q675" s="243"/>
      <c r="R675" s="243"/>
      <c r="S675" s="243"/>
      <c r="T675" s="243"/>
      <c r="U675" s="243"/>
      <c r="V675" s="243"/>
      <c r="W675" s="243"/>
    </row>
    <row r="676" spans="11:23" x14ac:dyDescent="0.25">
      <c r="K676" s="243"/>
      <c r="L676" s="243"/>
      <c r="M676" s="243"/>
      <c r="N676" s="243"/>
      <c r="O676" s="243"/>
      <c r="P676" s="243"/>
      <c r="Q676" s="243"/>
      <c r="R676" s="243"/>
      <c r="S676" s="243"/>
      <c r="T676" s="243"/>
      <c r="U676" s="243"/>
      <c r="V676" s="243"/>
      <c r="W676" s="243"/>
    </row>
    <row r="677" spans="11:23" x14ac:dyDescent="0.25">
      <c r="K677" s="243"/>
      <c r="L677" s="243"/>
      <c r="M677" s="243"/>
      <c r="N677" s="243"/>
      <c r="O677" s="243"/>
      <c r="P677" s="243"/>
      <c r="Q677" s="243"/>
      <c r="R677" s="243"/>
      <c r="S677" s="243"/>
      <c r="T677" s="243"/>
      <c r="U677" s="243"/>
      <c r="V677" s="243"/>
      <c r="W677" s="243"/>
    </row>
    <row r="678" spans="11:23" x14ac:dyDescent="0.25">
      <c r="K678" s="243"/>
      <c r="L678" s="243"/>
      <c r="M678" s="243"/>
      <c r="N678" s="243"/>
      <c r="O678" s="243"/>
      <c r="P678" s="243"/>
      <c r="Q678" s="243"/>
      <c r="R678" s="243"/>
      <c r="S678" s="243"/>
      <c r="T678" s="243"/>
      <c r="U678" s="243"/>
      <c r="V678" s="243"/>
      <c r="W678" s="243"/>
    </row>
    <row r="679" spans="11:23" x14ac:dyDescent="0.25">
      <c r="K679" s="243"/>
      <c r="L679" s="243"/>
      <c r="M679" s="243"/>
      <c r="N679" s="243"/>
      <c r="O679" s="243"/>
      <c r="P679" s="243"/>
      <c r="Q679" s="243"/>
      <c r="R679" s="243"/>
      <c r="S679" s="243"/>
      <c r="T679" s="243"/>
      <c r="U679" s="243"/>
      <c r="V679" s="243"/>
      <c r="W679" s="243"/>
    </row>
    <row r="680" spans="11:23" x14ac:dyDescent="0.25">
      <c r="K680" s="243"/>
      <c r="L680" s="243"/>
      <c r="M680" s="243"/>
      <c r="N680" s="243"/>
      <c r="O680" s="243"/>
      <c r="P680" s="243"/>
      <c r="Q680" s="243"/>
      <c r="R680" s="243"/>
      <c r="S680" s="243"/>
      <c r="T680" s="243"/>
      <c r="U680" s="243"/>
      <c r="V680" s="243"/>
      <c r="W680" s="243"/>
    </row>
    <row r="681" spans="11:23" x14ac:dyDescent="0.25">
      <c r="K681" s="243"/>
      <c r="L681" s="243"/>
      <c r="M681" s="243"/>
      <c r="N681" s="243"/>
      <c r="O681" s="243"/>
      <c r="P681" s="243"/>
      <c r="Q681" s="243"/>
      <c r="R681" s="243"/>
      <c r="S681" s="243"/>
      <c r="T681" s="243"/>
      <c r="U681" s="243"/>
      <c r="V681" s="243"/>
      <c r="W681" s="243"/>
    </row>
    <row r="682" spans="11:23" x14ac:dyDescent="0.25">
      <c r="K682" s="243"/>
      <c r="L682" s="243"/>
      <c r="M682" s="243"/>
      <c r="N682" s="243"/>
      <c r="O682" s="243"/>
      <c r="P682" s="243"/>
      <c r="Q682" s="243"/>
      <c r="R682" s="243"/>
      <c r="S682" s="243"/>
      <c r="T682" s="243"/>
      <c r="U682" s="243"/>
      <c r="V682" s="243"/>
      <c r="W682" s="243"/>
    </row>
    <row r="683" spans="11:23" x14ac:dyDescent="0.25">
      <c r="K683" s="243"/>
      <c r="L683" s="243"/>
      <c r="M683" s="243"/>
      <c r="N683" s="243"/>
      <c r="O683" s="243"/>
      <c r="P683" s="243"/>
      <c r="Q683" s="243"/>
      <c r="R683" s="243"/>
      <c r="S683" s="243"/>
      <c r="T683" s="243"/>
      <c r="U683" s="243"/>
      <c r="V683" s="243"/>
      <c r="W683" s="243"/>
    </row>
    <row r="684" spans="11:23" x14ac:dyDescent="0.25">
      <c r="K684" s="243"/>
      <c r="L684" s="243"/>
      <c r="M684" s="243"/>
      <c r="N684" s="243"/>
      <c r="O684" s="243"/>
      <c r="P684" s="243"/>
      <c r="Q684" s="243"/>
      <c r="R684" s="243"/>
      <c r="S684" s="243"/>
      <c r="T684" s="243"/>
      <c r="U684" s="243"/>
      <c r="V684" s="243"/>
      <c r="W684" s="243"/>
    </row>
    <row r="685" spans="11:23" x14ac:dyDescent="0.25">
      <c r="K685" s="243"/>
      <c r="L685" s="243"/>
      <c r="M685" s="243"/>
      <c r="N685" s="243"/>
      <c r="O685" s="243"/>
      <c r="P685" s="243"/>
      <c r="Q685" s="243"/>
      <c r="R685" s="243"/>
      <c r="S685" s="243"/>
      <c r="T685" s="243"/>
      <c r="U685" s="243"/>
      <c r="V685" s="243"/>
      <c r="W685" s="243"/>
    </row>
    <row r="686" spans="11:23" x14ac:dyDescent="0.25">
      <c r="K686" s="243"/>
      <c r="L686" s="243"/>
      <c r="M686" s="243"/>
      <c r="N686" s="243"/>
      <c r="O686" s="243"/>
      <c r="P686" s="243"/>
      <c r="Q686" s="243"/>
      <c r="R686" s="243"/>
      <c r="S686" s="243"/>
      <c r="T686" s="243"/>
      <c r="U686" s="243"/>
      <c r="V686" s="243"/>
      <c r="W686" s="243"/>
    </row>
    <row r="687" spans="11:23" x14ac:dyDescent="0.25">
      <c r="K687" s="243"/>
      <c r="L687" s="243"/>
      <c r="M687" s="243"/>
      <c r="N687" s="243"/>
      <c r="O687" s="243"/>
      <c r="P687" s="243"/>
      <c r="Q687" s="243"/>
      <c r="R687" s="243"/>
      <c r="S687" s="243"/>
      <c r="T687" s="243"/>
      <c r="U687" s="243"/>
      <c r="V687" s="243"/>
      <c r="W687" s="243"/>
    </row>
    <row r="688" spans="11:23" x14ac:dyDescent="0.25">
      <c r="K688" s="243"/>
      <c r="L688" s="243"/>
      <c r="M688" s="243"/>
      <c r="N688" s="243"/>
      <c r="O688" s="243"/>
      <c r="P688" s="243"/>
      <c r="Q688" s="243"/>
      <c r="R688" s="243"/>
      <c r="S688" s="243"/>
      <c r="T688" s="243"/>
      <c r="U688" s="243"/>
      <c r="V688" s="243"/>
      <c r="W688" s="243"/>
    </row>
    <row r="689" spans="11:23" x14ac:dyDescent="0.25">
      <c r="K689" s="243"/>
      <c r="L689" s="243"/>
      <c r="M689" s="243"/>
      <c r="N689" s="243"/>
      <c r="O689" s="243"/>
      <c r="P689" s="243"/>
      <c r="Q689" s="243"/>
      <c r="R689" s="243"/>
      <c r="S689" s="243"/>
      <c r="T689" s="243"/>
      <c r="U689" s="243"/>
      <c r="V689" s="243"/>
      <c r="W689" s="243"/>
    </row>
    <row r="690" spans="11:23" x14ac:dyDescent="0.25">
      <c r="K690" s="243"/>
      <c r="L690" s="243"/>
      <c r="M690" s="243"/>
      <c r="N690" s="243"/>
      <c r="O690" s="243"/>
      <c r="P690" s="243"/>
      <c r="Q690" s="243"/>
      <c r="R690" s="243"/>
      <c r="S690" s="243"/>
      <c r="T690" s="243"/>
      <c r="U690" s="243"/>
      <c r="V690" s="243"/>
      <c r="W690" s="243"/>
    </row>
    <row r="691" spans="11:23" x14ac:dyDescent="0.25">
      <c r="K691" s="243"/>
      <c r="L691" s="243"/>
      <c r="M691" s="243"/>
      <c r="N691" s="243"/>
      <c r="O691" s="243"/>
      <c r="P691" s="243"/>
      <c r="Q691" s="243"/>
      <c r="R691" s="243"/>
      <c r="S691" s="243"/>
      <c r="T691" s="243"/>
      <c r="U691" s="243"/>
      <c r="V691" s="243"/>
      <c r="W691" s="243"/>
    </row>
    <row r="692" spans="11:23" x14ac:dyDescent="0.25">
      <c r="K692" s="243"/>
      <c r="L692" s="243"/>
      <c r="M692" s="243"/>
      <c r="N692" s="243"/>
      <c r="O692" s="243"/>
      <c r="P692" s="243"/>
      <c r="Q692" s="243"/>
      <c r="R692" s="243"/>
      <c r="S692" s="243"/>
      <c r="T692" s="243"/>
      <c r="U692" s="243"/>
      <c r="V692" s="243"/>
      <c r="W692" s="243"/>
    </row>
    <row r="693" spans="11:23" x14ac:dyDescent="0.25">
      <c r="K693" s="243"/>
      <c r="L693" s="243"/>
      <c r="M693" s="243"/>
      <c r="N693" s="243"/>
      <c r="O693" s="243"/>
      <c r="P693" s="243"/>
      <c r="Q693" s="243"/>
      <c r="R693" s="243"/>
      <c r="S693" s="243"/>
      <c r="T693" s="243"/>
      <c r="U693" s="243"/>
      <c r="V693" s="243"/>
      <c r="W693" s="243"/>
    </row>
    <row r="694" spans="11:23" x14ac:dyDescent="0.25">
      <c r="K694" s="243"/>
      <c r="L694" s="243"/>
      <c r="M694" s="243"/>
      <c r="N694" s="243"/>
      <c r="O694" s="243"/>
      <c r="P694" s="243"/>
      <c r="Q694" s="243"/>
      <c r="R694" s="243"/>
      <c r="S694" s="243"/>
      <c r="T694" s="243"/>
      <c r="U694" s="243"/>
      <c r="V694" s="243"/>
      <c r="W694" s="243"/>
    </row>
    <row r="695" spans="11:23" x14ac:dyDescent="0.25">
      <c r="K695" s="243"/>
      <c r="L695" s="243"/>
      <c r="M695" s="243"/>
      <c r="N695" s="243"/>
      <c r="O695" s="243"/>
      <c r="P695" s="243"/>
      <c r="Q695" s="243"/>
      <c r="R695" s="243"/>
      <c r="S695" s="243"/>
      <c r="T695" s="243"/>
      <c r="U695" s="243"/>
      <c r="V695" s="243"/>
      <c r="W695" s="243"/>
    </row>
    <row r="696" spans="11:23" x14ac:dyDescent="0.25">
      <c r="K696" s="243"/>
      <c r="L696" s="243"/>
      <c r="M696" s="243"/>
      <c r="N696" s="243"/>
      <c r="O696" s="243"/>
      <c r="P696" s="243"/>
      <c r="Q696" s="243"/>
      <c r="R696" s="243"/>
      <c r="S696" s="243"/>
      <c r="T696" s="243"/>
      <c r="U696" s="243"/>
      <c r="V696" s="243"/>
      <c r="W696" s="243"/>
    </row>
    <row r="697" spans="11:23" x14ac:dyDescent="0.25">
      <c r="K697" s="243"/>
      <c r="L697" s="243"/>
      <c r="M697" s="243"/>
      <c r="N697" s="243"/>
      <c r="O697" s="243"/>
      <c r="P697" s="243"/>
      <c r="Q697" s="243"/>
      <c r="R697" s="243"/>
      <c r="S697" s="243"/>
      <c r="T697" s="243"/>
      <c r="U697" s="243"/>
      <c r="V697" s="243"/>
      <c r="W697" s="243"/>
    </row>
    <row r="698" spans="11:23" x14ac:dyDescent="0.25">
      <c r="K698" s="243"/>
      <c r="L698" s="243"/>
      <c r="M698" s="243"/>
      <c r="N698" s="243"/>
      <c r="O698" s="243"/>
      <c r="P698" s="243"/>
      <c r="Q698" s="243"/>
      <c r="R698" s="243"/>
      <c r="S698" s="243"/>
      <c r="T698" s="243"/>
      <c r="U698" s="243"/>
      <c r="V698" s="243"/>
      <c r="W698" s="243"/>
    </row>
    <row r="699" spans="11:23" x14ac:dyDescent="0.25">
      <c r="K699" s="243"/>
      <c r="L699" s="243"/>
      <c r="M699" s="243"/>
      <c r="N699" s="243"/>
      <c r="O699" s="243"/>
      <c r="P699" s="243"/>
      <c r="Q699" s="243"/>
      <c r="R699" s="243"/>
      <c r="S699" s="243"/>
      <c r="T699" s="243"/>
      <c r="U699" s="243"/>
      <c r="V699" s="243"/>
      <c r="W699" s="243"/>
    </row>
    <row r="700" spans="11:23" x14ac:dyDescent="0.25">
      <c r="K700" s="243"/>
      <c r="L700" s="243"/>
      <c r="M700" s="243"/>
      <c r="N700" s="243"/>
      <c r="O700" s="243"/>
      <c r="P700" s="243"/>
      <c r="Q700" s="243"/>
      <c r="R700" s="243"/>
      <c r="S700" s="243"/>
      <c r="T700" s="243"/>
      <c r="U700" s="243"/>
      <c r="V700" s="243"/>
      <c r="W700" s="243"/>
    </row>
    <row r="701" spans="11:23" x14ac:dyDescent="0.25">
      <c r="K701" s="243"/>
      <c r="L701" s="243"/>
      <c r="M701" s="243"/>
      <c r="N701" s="243"/>
      <c r="O701" s="243"/>
      <c r="P701" s="243"/>
      <c r="Q701" s="243"/>
      <c r="R701" s="243"/>
      <c r="S701" s="243"/>
      <c r="T701" s="243"/>
      <c r="U701" s="243"/>
      <c r="V701" s="243"/>
      <c r="W701" s="243"/>
    </row>
    <row r="702" spans="11:23" x14ac:dyDescent="0.25">
      <c r="K702" s="243"/>
      <c r="L702" s="243"/>
      <c r="M702" s="243"/>
      <c r="N702" s="243"/>
      <c r="O702" s="243"/>
      <c r="P702" s="243"/>
      <c r="Q702" s="243"/>
      <c r="R702" s="243"/>
      <c r="S702" s="243"/>
      <c r="T702" s="243"/>
      <c r="U702" s="243"/>
      <c r="V702" s="243"/>
      <c r="W702" s="243"/>
    </row>
    <row r="703" spans="11:23" x14ac:dyDescent="0.25">
      <c r="K703" s="243"/>
      <c r="L703" s="243"/>
      <c r="M703" s="243"/>
      <c r="N703" s="243"/>
      <c r="O703" s="243"/>
      <c r="P703" s="243"/>
      <c r="Q703" s="243"/>
      <c r="R703" s="243"/>
      <c r="S703" s="243"/>
      <c r="T703" s="243"/>
      <c r="U703" s="243"/>
      <c r="V703" s="243"/>
      <c r="W703" s="243"/>
    </row>
    <row r="704" spans="11:23" x14ac:dyDescent="0.25">
      <c r="K704" s="243"/>
      <c r="L704" s="243"/>
      <c r="M704" s="243"/>
      <c r="N704" s="243"/>
      <c r="O704" s="243"/>
      <c r="P704" s="243"/>
      <c r="Q704" s="243"/>
      <c r="R704" s="243"/>
      <c r="S704" s="243"/>
      <c r="T704" s="243"/>
      <c r="U704" s="243"/>
      <c r="V704" s="243"/>
      <c r="W704" s="243"/>
    </row>
    <row r="705" spans="11:23" x14ac:dyDescent="0.25">
      <c r="K705" s="243"/>
      <c r="L705" s="243"/>
      <c r="M705" s="243"/>
      <c r="N705" s="243"/>
      <c r="O705" s="243"/>
      <c r="P705" s="243"/>
      <c r="Q705" s="243"/>
      <c r="R705" s="243"/>
      <c r="S705" s="243"/>
      <c r="T705" s="243"/>
      <c r="U705" s="243"/>
      <c r="V705" s="243"/>
      <c r="W705" s="243"/>
    </row>
    <row r="706" spans="11:23" x14ac:dyDescent="0.25">
      <c r="K706" s="243"/>
      <c r="L706" s="243"/>
      <c r="M706" s="243"/>
      <c r="N706" s="243"/>
      <c r="O706" s="243"/>
      <c r="P706" s="243"/>
      <c r="Q706" s="243"/>
      <c r="R706" s="243"/>
      <c r="S706" s="243"/>
      <c r="T706" s="243"/>
      <c r="U706" s="243"/>
      <c r="V706" s="243"/>
      <c r="W706" s="243"/>
    </row>
    <row r="707" spans="11:23" x14ac:dyDescent="0.25">
      <c r="K707" s="243"/>
      <c r="L707" s="243"/>
      <c r="M707" s="243"/>
      <c r="N707" s="243"/>
      <c r="O707" s="243"/>
      <c r="P707" s="243"/>
      <c r="Q707" s="243"/>
      <c r="R707" s="243"/>
      <c r="S707" s="243"/>
      <c r="T707" s="243"/>
      <c r="U707" s="243"/>
      <c r="V707" s="243"/>
      <c r="W707" s="243"/>
    </row>
    <row r="708" spans="11:23" x14ac:dyDescent="0.25">
      <c r="K708" s="243"/>
      <c r="L708" s="243"/>
      <c r="M708" s="243"/>
      <c r="N708" s="243"/>
      <c r="O708" s="243"/>
      <c r="P708" s="243"/>
      <c r="Q708" s="243"/>
      <c r="R708" s="243"/>
      <c r="S708" s="243"/>
      <c r="T708" s="243"/>
      <c r="U708" s="243"/>
      <c r="V708" s="243"/>
      <c r="W708" s="243"/>
    </row>
    <row r="709" spans="11:23" x14ac:dyDescent="0.25">
      <c r="K709" s="243"/>
      <c r="L709" s="243"/>
      <c r="M709" s="243"/>
      <c r="N709" s="243"/>
      <c r="O709" s="243"/>
      <c r="P709" s="243"/>
      <c r="Q709" s="243"/>
      <c r="R709" s="243"/>
      <c r="S709" s="243"/>
      <c r="T709" s="243"/>
      <c r="U709" s="243"/>
      <c r="V709" s="243"/>
      <c r="W709" s="243"/>
    </row>
    <row r="710" spans="11:23" x14ac:dyDescent="0.25">
      <c r="K710" s="243"/>
      <c r="L710" s="243"/>
      <c r="M710" s="243"/>
      <c r="N710" s="243"/>
      <c r="O710" s="243"/>
      <c r="P710" s="243"/>
      <c r="Q710" s="243"/>
      <c r="R710" s="243"/>
      <c r="S710" s="243"/>
      <c r="T710" s="243"/>
      <c r="U710" s="243"/>
      <c r="V710" s="243"/>
      <c r="W710" s="243"/>
    </row>
    <row r="711" spans="11:23" x14ac:dyDescent="0.25">
      <c r="K711" s="243"/>
      <c r="L711" s="243"/>
      <c r="M711" s="243"/>
      <c r="N711" s="243"/>
      <c r="O711" s="243"/>
      <c r="P711" s="243"/>
      <c r="Q711" s="243"/>
      <c r="R711" s="243"/>
      <c r="S711" s="243"/>
      <c r="T711" s="243"/>
      <c r="U711" s="243"/>
      <c r="V711" s="243"/>
      <c r="W711" s="243"/>
    </row>
    <row r="712" spans="11:23" x14ac:dyDescent="0.25">
      <c r="K712" s="243"/>
      <c r="L712" s="243"/>
      <c r="M712" s="243"/>
      <c r="N712" s="243"/>
      <c r="O712" s="243"/>
      <c r="P712" s="243"/>
      <c r="Q712" s="243"/>
      <c r="R712" s="243"/>
      <c r="S712" s="243"/>
      <c r="T712" s="243"/>
      <c r="U712" s="243"/>
      <c r="V712" s="243"/>
      <c r="W712" s="243"/>
    </row>
    <row r="713" spans="11:23" x14ac:dyDescent="0.25">
      <c r="K713" s="243"/>
      <c r="L713" s="243"/>
      <c r="M713" s="243"/>
      <c r="N713" s="243"/>
      <c r="O713" s="243"/>
      <c r="P713" s="243"/>
      <c r="Q713" s="243"/>
      <c r="R713" s="243"/>
      <c r="S713" s="243"/>
      <c r="T713" s="243"/>
      <c r="U713" s="243"/>
      <c r="V713" s="243"/>
      <c r="W713" s="243"/>
    </row>
    <row r="714" spans="11:23" x14ac:dyDescent="0.25">
      <c r="K714" s="243"/>
      <c r="L714" s="243"/>
      <c r="M714" s="243"/>
      <c r="N714" s="243"/>
      <c r="O714" s="243"/>
      <c r="P714" s="243"/>
      <c r="Q714" s="243"/>
      <c r="R714" s="243"/>
      <c r="S714" s="243"/>
      <c r="T714" s="243"/>
      <c r="U714" s="243"/>
      <c r="V714" s="243"/>
      <c r="W714" s="243"/>
    </row>
    <row r="715" spans="11:23" x14ac:dyDescent="0.25">
      <c r="K715" s="243"/>
      <c r="L715" s="243"/>
      <c r="M715" s="243"/>
      <c r="N715" s="243"/>
      <c r="O715" s="243"/>
      <c r="P715" s="243"/>
      <c r="Q715" s="243"/>
      <c r="R715" s="243"/>
      <c r="S715" s="243"/>
      <c r="T715" s="243"/>
      <c r="U715" s="243"/>
      <c r="V715" s="243"/>
      <c r="W715" s="243"/>
    </row>
    <row r="716" spans="11:23" x14ac:dyDescent="0.25">
      <c r="K716" s="243"/>
      <c r="L716" s="243"/>
      <c r="M716" s="243"/>
      <c r="N716" s="243"/>
      <c r="O716" s="243"/>
      <c r="P716" s="243"/>
      <c r="Q716" s="243"/>
      <c r="R716" s="243"/>
      <c r="S716" s="243"/>
      <c r="T716" s="243"/>
      <c r="U716" s="243"/>
      <c r="V716" s="243"/>
      <c r="W716" s="243"/>
    </row>
    <row r="717" spans="11:23" x14ac:dyDescent="0.25">
      <c r="K717" s="243"/>
      <c r="L717" s="243"/>
      <c r="M717" s="243"/>
      <c r="N717" s="243"/>
      <c r="O717" s="243"/>
      <c r="P717" s="243"/>
      <c r="Q717" s="243"/>
      <c r="R717" s="243"/>
      <c r="S717" s="243"/>
      <c r="T717" s="243"/>
      <c r="U717" s="243"/>
      <c r="V717" s="243"/>
      <c r="W717" s="243"/>
    </row>
    <row r="718" spans="11:23" x14ac:dyDescent="0.25">
      <c r="K718" s="243"/>
      <c r="L718" s="243"/>
      <c r="M718" s="243"/>
      <c r="N718" s="243"/>
      <c r="O718" s="243"/>
      <c r="P718" s="243"/>
      <c r="Q718" s="243"/>
      <c r="R718" s="243"/>
      <c r="S718" s="243"/>
      <c r="T718" s="243"/>
      <c r="U718" s="243"/>
      <c r="V718" s="243"/>
      <c r="W718" s="243"/>
    </row>
    <row r="719" spans="11:23" x14ac:dyDescent="0.25">
      <c r="K719" s="243"/>
      <c r="L719" s="243"/>
      <c r="M719" s="243"/>
      <c r="N719" s="243"/>
      <c r="O719" s="243"/>
      <c r="P719" s="243"/>
      <c r="Q719" s="243"/>
      <c r="R719" s="243"/>
      <c r="S719" s="243"/>
      <c r="T719" s="243"/>
      <c r="U719" s="243"/>
      <c r="V719" s="243"/>
      <c r="W719" s="243"/>
    </row>
    <row r="720" spans="11:23" x14ac:dyDescent="0.25">
      <c r="K720" s="255" t="s">
        <v>242</v>
      </c>
      <c r="L720" s="255" t="s">
        <v>242</v>
      </c>
      <c r="M720" s="255" t="s">
        <v>242</v>
      </c>
      <c r="N720" s="255" t="s">
        <v>242</v>
      </c>
      <c r="O720" s="255" t="s">
        <v>242</v>
      </c>
      <c r="P720" s="255" t="s">
        <v>242</v>
      </c>
      <c r="Q720" s="255" t="s">
        <v>242</v>
      </c>
      <c r="R720" s="255" t="s">
        <v>242</v>
      </c>
      <c r="S720" s="255" t="s">
        <v>242</v>
      </c>
      <c r="T720" s="255" t="s">
        <v>242</v>
      </c>
      <c r="U720" s="255" t="s">
        <v>242</v>
      </c>
      <c r="V720" s="255" t="s">
        <v>242</v>
      </c>
      <c r="W720" s="255" t="s">
        <v>242</v>
      </c>
    </row>
    <row r="721" spans="11:23" x14ac:dyDescent="0.25">
      <c r="K721" s="243"/>
      <c r="L721" s="243"/>
      <c r="M721" s="243"/>
      <c r="N721" s="243"/>
      <c r="O721" s="243"/>
      <c r="P721" s="243"/>
      <c r="Q721" s="243"/>
      <c r="R721" s="243"/>
      <c r="S721" s="243"/>
      <c r="T721" s="243"/>
      <c r="U721" s="243"/>
      <c r="V721" s="243"/>
      <c r="W721" s="243"/>
    </row>
    <row r="722" spans="11:23" x14ac:dyDescent="0.25">
      <c r="K722" s="243"/>
      <c r="L722" s="243"/>
      <c r="M722" s="243"/>
      <c r="N722" s="243"/>
      <c r="O722" s="243"/>
      <c r="P722" s="243"/>
      <c r="Q722" s="243"/>
      <c r="R722" s="243"/>
      <c r="S722" s="243"/>
      <c r="T722" s="243"/>
      <c r="U722" s="243"/>
      <c r="V722" s="243"/>
      <c r="W722" s="243"/>
    </row>
    <row r="723" spans="11:23" x14ac:dyDescent="0.25">
      <c r="K723" s="243"/>
      <c r="L723" s="243"/>
      <c r="M723" s="243"/>
      <c r="N723" s="243"/>
      <c r="O723" s="243"/>
      <c r="P723" s="243"/>
      <c r="Q723" s="243"/>
      <c r="R723" s="243"/>
      <c r="S723" s="243"/>
      <c r="T723" s="243"/>
      <c r="U723" s="243"/>
      <c r="V723" s="243"/>
      <c r="W723" s="243"/>
    </row>
    <row r="724" spans="11:23" x14ac:dyDescent="0.25">
      <c r="K724" s="243"/>
      <c r="L724" s="243"/>
      <c r="M724" s="243"/>
      <c r="N724" s="243"/>
      <c r="O724" s="243"/>
      <c r="P724" s="243"/>
      <c r="Q724" s="243"/>
      <c r="R724" s="243"/>
      <c r="S724" s="243"/>
      <c r="T724" s="243"/>
      <c r="U724" s="243"/>
      <c r="V724" s="243"/>
      <c r="W724" s="243"/>
    </row>
    <row r="725" spans="11:23" x14ac:dyDescent="0.25">
      <c r="K725" s="243"/>
      <c r="L725" s="243"/>
      <c r="M725" s="243"/>
      <c r="N725" s="243"/>
      <c r="O725" s="243"/>
      <c r="P725" s="243"/>
      <c r="Q725" s="243"/>
      <c r="R725" s="243"/>
      <c r="S725" s="243"/>
      <c r="T725" s="243"/>
      <c r="U725" s="243"/>
      <c r="V725" s="243"/>
      <c r="W725" s="243"/>
    </row>
    <row r="726" spans="11:23" x14ac:dyDescent="0.25">
      <c r="K726" s="243"/>
      <c r="L726" s="243"/>
      <c r="M726" s="243"/>
      <c r="N726" s="243"/>
      <c r="O726" s="243"/>
      <c r="P726" s="243"/>
      <c r="Q726" s="243"/>
      <c r="R726" s="243"/>
      <c r="S726" s="243"/>
      <c r="T726" s="243"/>
      <c r="U726" s="243"/>
      <c r="V726" s="243"/>
      <c r="W726" s="243"/>
    </row>
    <row r="727" spans="11:23" x14ac:dyDescent="0.25">
      <c r="K727" s="243"/>
      <c r="L727" s="243"/>
      <c r="M727" s="243"/>
      <c r="N727" s="243"/>
      <c r="O727" s="243"/>
      <c r="P727" s="243"/>
      <c r="Q727" s="243"/>
      <c r="R727" s="243"/>
      <c r="S727" s="243"/>
      <c r="T727" s="243"/>
      <c r="U727" s="243"/>
      <c r="V727" s="243"/>
      <c r="W727" s="243"/>
    </row>
    <row r="728" spans="11:23" x14ac:dyDescent="0.25">
      <c r="K728" s="243"/>
      <c r="L728" s="243"/>
      <c r="M728" s="243"/>
      <c r="N728" s="243"/>
      <c r="O728" s="243"/>
      <c r="P728" s="243"/>
      <c r="Q728" s="243"/>
      <c r="R728" s="243"/>
      <c r="S728" s="243"/>
      <c r="T728" s="243"/>
      <c r="U728" s="243"/>
      <c r="V728" s="243"/>
      <c r="W728" s="243"/>
    </row>
    <row r="729" spans="11:23" x14ac:dyDescent="0.25">
      <c r="K729" s="243"/>
      <c r="L729" s="243"/>
      <c r="M729" s="243"/>
      <c r="N729" s="243"/>
      <c r="O729" s="243"/>
      <c r="P729" s="243"/>
      <c r="Q729" s="243"/>
      <c r="R729" s="243"/>
      <c r="S729" s="243"/>
      <c r="T729" s="243"/>
      <c r="U729" s="243"/>
      <c r="V729" s="243"/>
      <c r="W729" s="243"/>
    </row>
    <row r="730" spans="11:23" x14ac:dyDescent="0.25">
      <c r="K730" s="243"/>
      <c r="L730" s="243"/>
      <c r="M730" s="243"/>
      <c r="N730" s="243"/>
      <c r="O730" s="243"/>
      <c r="P730" s="243"/>
      <c r="Q730" s="243"/>
      <c r="R730" s="243"/>
      <c r="S730" s="243"/>
      <c r="T730" s="243"/>
      <c r="U730" s="243"/>
      <c r="V730" s="243"/>
      <c r="W730" s="243"/>
    </row>
    <row r="731" spans="11:23" x14ac:dyDescent="0.25">
      <c r="K731" s="243"/>
      <c r="L731" s="243"/>
      <c r="M731" s="243"/>
      <c r="N731" s="243"/>
      <c r="O731" s="243"/>
      <c r="P731" s="243"/>
      <c r="Q731" s="243"/>
      <c r="R731" s="243"/>
      <c r="S731" s="243"/>
      <c r="T731" s="243"/>
      <c r="U731" s="243"/>
      <c r="V731" s="243"/>
      <c r="W731" s="243"/>
    </row>
    <row r="732" spans="11:23" x14ac:dyDescent="0.25">
      <c r="K732" s="243"/>
      <c r="L732" s="243"/>
      <c r="M732" s="243"/>
      <c r="N732" s="243"/>
      <c r="O732" s="243"/>
      <c r="P732" s="243"/>
      <c r="Q732" s="243"/>
      <c r="R732" s="243"/>
      <c r="S732" s="243"/>
      <c r="T732" s="243"/>
      <c r="U732" s="243"/>
      <c r="V732" s="243"/>
      <c r="W732" s="243"/>
    </row>
    <row r="733" spans="11:23" x14ac:dyDescent="0.25">
      <c r="K733" s="243"/>
      <c r="L733" s="243"/>
      <c r="M733" s="243"/>
      <c r="N733" s="243"/>
      <c r="O733" s="243"/>
      <c r="P733" s="243"/>
      <c r="Q733" s="243"/>
      <c r="R733" s="243"/>
      <c r="S733" s="243"/>
      <c r="T733" s="243"/>
      <c r="U733" s="243"/>
      <c r="V733" s="243"/>
      <c r="W733" s="243"/>
    </row>
    <row r="734" spans="11:23" x14ac:dyDescent="0.25">
      <c r="K734" s="243"/>
      <c r="L734" s="243"/>
      <c r="M734" s="243"/>
      <c r="N734" s="243"/>
      <c r="O734" s="243"/>
      <c r="P734" s="243"/>
      <c r="Q734" s="243"/>
      <c r="R734" s="243"/>
      <c r="S734" s="243"/>
      <c r="T734" s="243"/>
      <c r="U734" s="243"/>
      <c r="V734" s="243"/>
      <c r="W734" s="243"/>
    </row>
    <row r="735" spans="11:23" x14ac:dyDescent="0.25">
      <c r="K735" s="243"/>
      <c r="L735" s="243"/>
      <c r="M735" s="243"/>
      <c r="N735" s="243"/>
      <c r="O735" s="243"/>
      <c r="P735" s="243"/>
      <c r="Q735" s="243"/>
      <c r="R735" s="243"/>
      <c r="S735" s="243"/>
      <c r="T735" s="243"/>
      <c r="U735" s="243"/>
      <c r="V735" s="243"/>
      <c r="W735" s="243"/>
    </row>
    <row r="736" spans="11:23" x14ac:dyDescent="0.25">
      <c r="K736" s="243"/>
      <c r="L736" s="243"/>
      <c r="M736" s="243"/>
      <c r="N736" s="243"/>
      <c r="O736" s="243"/>
      <c r="P736" s="243"/>
      <c r="Q736" s="243"/>
      <c r="R736" s="243"/>
      <c r="S736" s="243"/>
      <c r="T736" s="243"/>
      <c r="U736" s="243"/>
      <c r="V736" s="243"/>
      <c r="W736" s="243"/>
    </row>
    <row r="737" spans="11:23" x14ac:dyDescent="0.25">
      <c r="K737" s="243"/>
      <c r="L737" s="243"/>
      <c r="M737" s="243"/>
      <c r="N737" s="243"/>
      <c r="O737" s="243"/>
      <c r="P737" s="243"/>
      <c r="Q737" s="243"/>
      <c r="R737" s="243"/>
      <c r="S737" s="243"/>
      <c r="T737" s="243"/>
      <c r="U737" s="243"/>
      <c r="V737" s="243"/>
      <c r="W737" s="243"/>
    </row>
    <row r="738" spans="11:23" x14ac:dyDescent="0.25">
      <c r="K738" s="243"/>
      <c r="L738" s="243"/>
      <c r="M738" s="243"/>
      <c r="N738" s="243"/>
      <c r="O738" s="243"/>
      <c r="P738" s="243"/>
      <c r="Q738" s="243"/>
      <c r="R738" s="243"/>
      <c r="S738" s="243"/>
      <c r="T738" s="243"/>
      <c r="U738" s="243"/>
      <c r="V738" s="243"/>
      <c r="W738" s="243"/>
    </row>
    <row r="739" spans="11:23" x14ac:dyDescent="0.25">
      <c r="K739" s="243"/>
      <c r="L739" s="243"/>
      <c r="M739" s="243"/>
      <c r="N739" s="243"/>
      <c r="O739" s="243"/>
      <c r="P739" s="243"/>
      <c r="Q739" s="243"/>
      <c r="R739" s="243"/>
      <c r="S739" s="243"/>
      <c r="T739" s="243"/>
      <c r="U739" s="243"/>
      <c r="V739" s="243"/>
      <c r="W739" s="243"/>
    </row>
    <row r="740" spans="11:23" x14ac:dyDescent="0.25">
      <c r="K740" s="243"/>
      <c r="L740" s="243"/>
      <c r="M740" s="243"/>
      <c r="N740" s="243"/>
      <c r="O740" s="243"/>
      <c r="P740" s="243"/>
      <c r="Q740" s="243"/>
      <c r="R740" s="243"/>
      <c r="S740" s="243"/>
      <c r="T740" s="243"/>
      <c r="U740" s="243"/>
      <c r="V740" s="243"/>
      <c r="W740" s="243"/>
    </row>
    <row r="741" spans="11:23" x14ac:dyDescent="0.25">
      <c r="K741" s="243"/>
      <c r="L741" s="243"/>
      <c r="M741" s="243"/>
      <c r="N741" s="243"/>
      <c r="O741" s="243"/>
      <c r="P741" s="243"/>
      <c r="Q741" s="243"/>
      <c r="R741" s="243"/>
      <c r="S741" s="243"/>
      <c r="T741" s="243"/>
      <c r="U741" s="243"/>
      <c r="V741" s="243"/>
      <c r="W741" s="243"/>
    </row>
    <row r="742" spans="11:23" x14ac:dyDescent="0.25">
      <c r="K742" s="243"/>
      <c r="L742" s="243"/>
      <c r="M742" s="243"/>
      <c r="N742" s="243"/>
      <c r="O742" s="243"/>
      <c r="P742" s="243"/>
      <c r="Q742" s="243"/>
      <c r="R742" s="243"/>
      <c r="S742" s="243"/>
      <c r="T742" s="243"/>
      <c r="U742" s="243"/>
      <c r="V742" s="243"/>
      <c r="W742" s="243"/>
    </row>
    <row r="743" spans="11:23" x14ac:dyDescent="0.25">
      <c r="K743" s="243"/>
      <c r="L743" s="243"/>
      <c r="M743" s="243"/>
      <c r="N743" s="243"/>
      <c r="O743" s="243"/>
      <c r="P743" s="243"/>
      <c r="Q743" s="243"/>
      <c r="R743" s="243"/>
      <c r="S743" s="243"/>
      <c r="T743" s="243"/>
      <c r="U743" s="243"/>
      <c r="V743" s="243"/>
      <c r="W743" s="243"/>
    </row>
    <row r="744" spans="11:23" x14ac:dyDescent="0.25">
      <c r="K744" s="243"/>
      <c r="L744" s="243"/>
      <c r="M744" s="243"/>
      <c r="N744" s="243"/>
      <c r="O744" s="243"/>
      <c r="P744" s="243"/>
      <c r="Q744" s="243"/>
      <c r="R744" s="243"/>
      <c r="S744" s="243"/>
      <c r="T744" s="243"/>
      <c r="U744" s="243"/>
      <c r="V744" s="243"/>
      <c r="W744" s="243"/>
    </row>
    <row r="745" spans="11:23" x14ac:dyDescent="0.25">
      <c r="K745" s="243"/>
      <c r="L745" s="243"/>
      <c r="M745" s="243"/>
      <c r="N745" s="243"/>
      <c r="O745" s="243"/>
      <c r="P745" s="243"/>
      <c r="Q745" s="243"/>
      <c r="R745" s="243"/>
      <c r="S745" s="243"/>
      <c r="T745" s="243"/>
      <c r="U745" s="243"/>
      <c r="V745" s="243"/>
      <c r="W745" s="243"/>
    </row>
    <row r="746" spans="11:23" x14ac:dyDescent="0.25">
      <c r="K746" s="243"/>
      <c r="L746" s="243"/>
      <c r="M746" s="243"/>
      <c r="N746" s="243"/>
      <c r="O746" s="243"/>
      <c r="P746" s="243"/>
      <c r="Q746" s="243"/>
      <c r="R746" s="243"/>
      <c r="S746" s="243"/>
      <c r="T746" s="243"/>
      <c r="U746" s="243"/>
      <c r="V746" s="243"/>
      <c r="W746" s="243"/>
    </row>
    <row r="747" spans="11:23" x14ac:dyDescent="0.25">
      <c r="K747" s="243"/>
      <c r="L747" s="243"/>
      <c r="M747" s="243"/>
      <c r="N747" s="243"/>
      <c r="O747" s="243"/>
      <c r="P747" s="243"/>
      <c r="Q747" s="243"/>
      <c r="R747" s="243"/>
      <c r="S747" s="243"/>
      <c r="T747" s="243"/>
      <c r="U747" s="243"/>
      <c r="V747" s="243"/>
      <c r="W747" s="243"/>
    </row>
    <row r="748" spans="11:23" x14ac:dyDescent="0.25">
      <c r="K748" s="243"/>
      <c r="L748" s="243"/>
      <c r="M748" s="243"/>
      <c r="N748" s="243"/>
      <c r="O748" s="243"/>
      <c r="P748" s="243"/>
      <c r="Q748" s="243"/>
      <c r="R748" s="243"/>
      <c r="S748" s="243"/>
      <c r="T748" s="243"/>
      <c r="U748" s="243"/>
      <c r="V748" s="243"/>
      <c r="W748" s="243"/>
    </row>
    <row r="749" spans="11:23" x14ac:dyDescent="0.25">
      <c r="K749" s="243"/>
      <c r="L749" s="243"/>
      <c r="M749" s="243"/>
      <c r="N749" s="243"/>
      <c r="O749" s="243"/>
      <c r="P749" s="243"/>
      <c r="Q749" s="243"/>
      <c r="R749" s="243"/>
      <c r="S749" s="243"/>
      <c r="T749" s="243"/>
      <c r="U749" s="243"/>
      <c r="V749" s="243"/>
      <c r="W749" s="243"/>
    </row>
    <row r="750" spans="11:23" x14ac:dyDescent="0.25">
      <c r="K750" s="243"/>
      <c r="L750" s="243"/>
      <c r="M750" s="243"/>
      <c r="N750" s="243"/>
      <c r="O750" s="243"/>
      <c r="P750" s="243"/>
      <c r="Q750" s="243"/>
      <c r="R750" s="243"/>
      <c r="S750" s="243"/>
      <c r="T750" s="243"/>
      <c r="U750" s="243"/>
      <c r="V750" s="243"/>
      <c r="W750" s="243"/>
    </row>
    <row r="751" spans="11:23" x14ac:dyDescent="0.25">
      <c r="K751" s="243"/>
      <c r="L751" s="243"/>
      <c r="M751" s="243"/>
      <c r="N751" s="243"/>
      <c r="O751" s="243"/>
      <c r="P751" s="243"/>
      <c r="Q751" s="243"/>
      <c r="R751" s="243"/>
      <c r="S751" s="243"/>
      <c r="T751" s="243"/>
      <c r="U751" s="243"/>
      <c r="V751" s="243"/>
      <c r="W751" s="243"/>
    </row>
    <row r="752" spans="11:23" x14ac:dyDescent="0.25">
      <c r="K752" s="243"/>
      <c r="L752" s="243"/>
      <c r="M752" s="243"/>
      <c r="N752" s="243"/>
      <c r="O752" s="243"/>
      <c r="P752" s="243"/>
      <c r="Q752" s="243"/>
      <c r="R752" s="243"/>
      <c r="S752" s="243"/>
      <c r="T752" s="243"/>
      <c r="U752" s="243"/>
      <c r="V752" s="243"/>
      <c r="W752" s="243"/>
    </row>
    <row r="753" spans="11:23" x14ac:dyDescent="0.25">
      <c r="K753" s="243"/>
      <c r="L753" s="243"/>
      <c r="M753" s="243"/>
      <c r="N753" s="243"/>
      <c r="O753" s="243"/>
      <c r="P753" s="243"/>
      <c r="Q753" s="243"/>
      <c r="R753" s="243"/>
      <c r="S753" s="243"/>
      <c r="T753" s="243"/>
      <c r="U753" s="243"/>
      <c r="V753" s="243"/>
      <c r="W753" s="243"/>
    </row>
    <row r="754" spans="11:23" x14ac:dyDescent="0.25">
      <c r="K754" s="243"/>
      <c r="L754" s="243"/>
      <c r="M754" s="243"/>
      <c r="N754" s="243"/>
      <c r="O754" s="243"/>
      <c r="P754" s="243"/>
      <c r="Q754" s="243"/>
      <c r="R754" s="243"/>
      <c r="S754" s="243"/>
      <c r="T754" s="243"/>
      <c r="U754" s="243"/>
      <c r="V754" s="243"/>
      <c r="W754" s="243"/>
    </row>
    <row r="755" spans="11:23" x14ac:dyDescent="0.25">
      <c r="K755" s="243"/>
      <c r="L755" s="243"/>
      <c r="M755" s="243"/>
      <c r="N755" s="243"/>
      <c r="O755" s="243"/>
      <c r="P755" s="243"/>
      <c r="Q755" s="243"/>
      <c r="R755" s="243"/>
      <c r="S755" s="243"/>
      <c r="T755" s="243"/>
      <c r="U755" s="243"/>
      <c r="V755" s="243"/>
      <c r="W755" s="243"/>
    </row>
    <row r="756" spans="11:23" x14ac:dyDescent="0.25">
      <c r="K756" s="243"/>
      <c r="L756" s="243"/>
      <c r="M756" s="243"/>
      <c r="N756" s="243"/>
      <c r="O756" s="243"/>
      <c r="P756" s="243"/>
      <c r="Q756" s="243"/>
      <c r="R756" s="243"/>
      <c r="S756" s="243"/>
      <c r="T756" s="243"/>
      <c r="U756" s="243"/>
      <c r="V756" s="243"/>
      <c r="W756" s="243"/>
    </row>
    <row r="757" spans="11:23" x14ac:dyDescent="0.25">
      <c r="K757" s="243"/>
      <c r="L757" s="243"/>
      <c r="M757" s="243"/>
      <c r="N757" s="243"/>
      <c r="O757" s="243"/>
      <c r="P757" s="243"/>
      <c r="Q757" s="243"/>
      <c r="R757" s="243"/>
      <c r="S757" s="243"/>
      <c r="T757" s="243"/>
      <c r="U757" s="243"/>
      <c r="V757" s="243"/>
      <c r="W757" s="243"/>
    </row>
    <row r="758" spans="11:23" x14ac:dyDescent="0.25">
      <c r="K758" s="243"/>
      <c r="L758" s="243"/>
      <c r="M758" s="243"/>
      <c r="N758" s="243"/>
      <c r="O758" s="243"/>
      <c r="P758" s="243"/>
      <c r="Q758" s="243"/>
      <c r="R758" s="243"/>
      <c r="S758" s="243"/>
      <c r="T758" s="243"/>
      <c r="U758" s="243"/>
      <c r="V758" s="243"/>
      <c r="W758" s="243"/>
    </row>
    <row r="759" spans="11:23" x14ac:dyDescent="0.25">
      <c r="K759" s="243"/>
      <c r="L759" s="243"/>
      <c r="M759" s="243"/>
      <c r="N759" s="243"/>
      <c r="O759" s="243"/>
      <c r="P759" s="243"/>
      <c r="Q759" s="243"/>
      <c r="R759" s="243"/>
      <c r="S759" s="243"/>
      <c r="T759" s="243"/>
      <c r="U759" s="243"/>
      <c r="V759" s="243"/>
      <c r="W759" s="243"/>
    </row>
    <row r="760" spans="11:23" x14ac:dyDescent="0.25">
      <c r="K760" s="243"/>
      <c r="L760" s="243"/>
      <c r="M760" s="243"/>
      <c r="N760" s="243"/>
      <c r="O760" s="243"/>
      <c r="P760" s="243"/>
      <c r="Q760" s="243"/>
      <c r="R760" s="243"/>
      <c r="S760" s="243"/>
      <c r="T760" s="243"/>
      <c r="U760" s="243"/>
      <c r="V760" s="243"/>
      <c r="W760" s="243"/>
    </row>
    <row r="761" spans="11:23" x14ac:dyDescent="0.25">
      <c r="K761" s="243"/>
      <c r="L761" s="243"/>
      <c r="M761" s="243"/>
      <c r="N761" s="243"/>
      <c r="O761" s="243"/>
      <c r="P761" s="243"/>
      <c r="Q761" s="243"/>
      <c r="R761" s="243"/>
      <c r="S761" s="243"/>
      <c r="T761" s="243"/>
      <c r="U761" s="243"/>
      <c r="V761" s="243"/>
      <c r="W761" s="243"/>
    </row>
    <row r="762" spans="11:23" x14ac:dyDescent="0.25">
      <c r="K762" s="243"/>
      <c r="L762" s="243"/>
      <c r="M762" s="243"/>
      <c r="N762" s="243"/>
      <c r="O762" s="243"/>
      <c r="P762" s="243"/>
      <c r="Q762" s="243"/>
      <c r="R762" s="243"/>
      <c r="S762" s="243"/>
      <c r="T762" s="243"/>
      <c r="U762" s="243"/>
      <c r="V762" s="243"/>
      <c r="W762" s="243"/>
    </row>
    <row r="763" spans="11:23" x14ac:dyDescent="0.25">
      <c r="K763" s="243"/>
      <c r="L763" s="243"/>
      <c r="M763" s="243"/>
      <c r="N763" s="243"/>
      <c r="O763" s="243"/>
      <c r="P763" s="243"/>
      <c r="Q763" s="243"/>
      <c r="R763" s="243"/>
      <c r="S763" s="243"/>
      <c r="T763" s="243"/>
      <c r="U763" s="243"/>
      <c r="V763" s="243"/>
      <c r="W763" s="243"/>
    </row>
    <row r="764" spans="11:23" x14ac:dyDescent="0.25">
      <c r="K764" s="243"/>
      <c r="L764" s="243"/>
      <c r="M764" s="243"/>
      <c r="N764" s="243"/>
      <c r="O764" s="243"/>
      <c r="P764" s="243"/>
      <c r="Q764" s="243"/>
      <c r="R764" s="243"/>
      <c r="S764" s="243"/>
      <c r="T764" s="243"/>
      <c r="U764" s="243"/>
      <c r="V764" s="243"/>
      <c r="W764" s="243"/>
    </row>
    <row r="765" spans="11:23" x14ac:dyDescent="0.25">
      <c r="K765" s="243"/>
      <c r="L765" s="243"/>
      <c r="M765" s="243"/>
      <c r="N765" s="243"/>
      <c r="O765" s="243"/>
      <c r="P765" s="243"/>
      <c r="Q765" s="243"/>
      <c r="R765" s="243"/>
      <c r="S765" s="243"/>
      <c r="T765" s="243"/>
      <c r="U765" s="243"/>
      <c r="V765" s="243"/>
      <c r="W765" s="243"/>
    </row>
    <row r="766" spans="11:23" x14ac:dyDescent="0.25">
      <c r="K766" s="243"/>
      <c r="L766" s="243"/>
      <c r="M766" s="243"/>
      <c r="N766" s="243"/>
      <c r="O766" s="243"/>
      <c r="P766" s="243"/>
      <c r="Q766" s="243"/>
      <c r="R766" s="243"/>
      <c r="S766" s="243"/>
      <c r="T766" s="243"/>
      <c r="U766" s="243"/>
      <c r="V766" s="243"/>
      <c r="W766" s="243"/>
    </row>
    <row r="767" spans="11:23" x14ac:dyDescent="0.25">
      <c r="K767" s="243"/>
      <c r="L767" s="243"/>
      <c r="M767" s="243"/>
      <c r="N767" s="243"/>
      <c r="O767" s="243"/>
      <c r="P767" s="243"/>
      <c r="Q767" s="243"/>
      <c r="R767" s="243"/>
      <c r="S767" s="243"/>
      <c r="T767" s="243"/>
      <c r="U767" s="243"/>
      <c r="V767" s="243"/>
      <c r="W767" s="243"/>
    </row>
    <row r="768" spans="11:23" x14ac:dyDescent="0.25">
      <c r="K768" s="243"/>
      <c r="L768" s="243"/>
      <c r="M768" s="243"/>
      <c r="N768" s="243"/>
      <c r="O768" s="243"/>
      <c r="P768" s="243"/>
      <c r="Q768" s="243"/>
      <c r="R768" s="243"/>
      <c r="S768" s="243"/>
      <c r="T768" s="243"/>
      <c r="U768" s="243"/>
      <c r="V768" s="243"/>
      <c r="W768" s="243"/>
    </row>
    <row r="769" spans="11:23" x14ac:dyDescent="0.25">
      <c r="K769" s="243"/>
      <c r="L769" s="243"/>
      <c r="M769" s="243"/>
      <c r="N769" s="243"/>
      <c r="O769" s="243"/>
      <c r="P769" s="243"/>
      <c r="Q769" s="243"/>
      <c r="R769" s="243"/>
      <c r="S769" s="243"/>
      <c r="T769" s="243"/>
      <c r="U769" s="243"/>
      <c r="V769" s="243"/>
      <c r="W769" s="243"/>
    </row>
    <row r="770" spans="11:23" x14ac:dyDescent="0.25">
      <c r="K770" s="243"/>
      <c r="L770" s="243"/>
      <c r="M770" s="243"/>
      <c r="N770" s="243"/>
      <c r="O770" s="243"/>
      <c r="P770" s="243"/>
      <c r="Q770" s="243"/>
      <c r="R770" s="243"/>
      <c r="S770" s="243"/>
      <c r="T770" s="243"/>
      <c r="U770" s="243"/>
      <c r="V770" s="243"/>
      <c r="W770" s="243"/>
    </row>
    <row r="771" spans="11:23" x14ac:dyDescent="0.25">
      <c r="K771" s="243"/>
      <c r="L771" s="243"/>
      <c r="M771" s="243"/>
      <c r="N771" s="243"/>
      <c r="O771" s="243"/>
      <c r="P771" s="243"/>
      <c r="Q771" s="243"/>
      <c r="R771" s="243"/>
      <c r="S771" s="243"/>
      <c r="T771" s="243"/>
      <c r="U771" s="243"/>
      <c r="V771" s="243"/>
      <c r="W771" s="243"/>
    </row>
    <row r="772" spans="11:23" x14ac:dyDescent="0.25">
      <c r="K772" s="243"/>
      <c r="L772" s="243"/>
      <c r="M772" s="243"/>
      <c r="N772" s="243"/>
      <c r="O772" s="243"/>
      <c r="P772" s="243"/>
      <c r="Q772" s="243"/>
      <c r="R772" s="243"/>
      <c r="S772" s="243"/>
      <c r="T772" s="243"/>
      <c r="U772" s="243"/>
      <c r="V772" s="243"/>
      <c r="W772" s="243"/>
    </row>
    <row r="773" spans="11:23" x14ac:dyDescent="0.25">
      <c r="K773" s="243"/>
      <c r="L773" s="243"/>
      <c r="M773" s="243"/>
      <c r="N773" s="243"/>
      <c r="O773" s="243"/>
      <c r="P773" s="243"/>
      <c r="Q773" s="243"/>
      <c r="R773" s="243"/>
      <c r="S773" s="243"/>
      <c r="T773" s="243"/>
      <c r="U773" s="243"/>
      <c r="V773" s="243"/>
      <c r="W773" s="243"/>
    </row>
    <row r="774" spans="11:23" x14ac:dyDescent="0.25">
      <c r="K774" s="243"/>
      <c r="L774" s="243"/>
      <c r="M774" s="243"/>
      <c r="N774" s="243"/>
      <c r="O774" s="243"/>
      <c r="P774" s="243"/>
      <c r="Q774" s="243"/>
      <c r="R774" s="243"/>
      <c r="S774" s="243"/>
      <c r="T774" s="243"/>
      <c r="U774" s="243"/>
      <c r="V774" s="243"/>
      <c r="W774" s="243"/>
    </row>
    <row r="775" spans="11:23" x14ac:dyDescent="0.25">
      <c r="K775" s="243"/>
      <c r="L775" s="243"/>
      <c r="M775" s="243"/>
      <c r="N775" s="243"/>
      <c r="O775" s="243"/>
      <c r="P775" s="243"/>
      <c r="Q775" s="243"/>
      <c r="R775" s="243"/>
      <c r="S775" s="243"/>
      <c r="T775" s="243"/>
      <c r="U775" s="243"/>
      <c r="V775" s="243"/>
      <c r="W775" s="243"/>
    </row>
    <row r="776" spans="11:23" x14ac:dyDescent="0.25">
      <c r="K776" s="243"/>
      <c r="L776" s="243"/>
      <c r="M776" s="243"/>
      <c r="N776" s="243"/>
      <c r="O776" s="243"/>
      <c r="P776" s="243"/>
      <c r="Q776" s="243"/>
      <c r="R776" s="243"/>
      <c r="S776" s="243"/>
      <c r="T776" s="243"/>
      <c r="U776" s="243"/>
      <c r="V776" s="243"/>
      <c r="W776" s="243"/>
    </row>
    <row r="777" spans="11:23" x14ac:dyDescent="0.25">
      <c r="K777" s="243"/>
      <c r="L777" s="243"/>
      <c r="M777" s="243"/>
      <c r="N777" s="243"/>
      <c r="O777" s="243"/>
      <c r="P777" s="243"/>
      <c r="Q777" s="243"/>
      <c r="R777" s="243"/>
      <c r="S777" s="243"/>
      <c r="T777" s="243"/>
      <c r="U777" s="243"/>
      <c r="V777" s="243"/>
      <c r="W777" s="243"/>
    </row>
    <row r="778" spans="11:23" x14ac:dyDescent="0.25">
      <c r="K778" s="243"/>
      <c r="L778" s="243"/>
      <c r="M778" s="243"/>
      <c r="N778" s="243"/>
      <c r="O778" s="243"/>
      <c r="P778" s="243"/>
      <c r="Q778" s="243"/>
      <c r="R778" s="243"/>
      <c r="S778" s="243"/>
      <c r="T778" s="243"/>
      <c r="U778" s="243"/>
      <c r="V778" s="243"/>
      <c r="W778" s="243"/>
    </row>
    <row r="779" spans="11:23" x14ac:dyDescent="0.25">
      <c r="K779" s="243"/>
      <c r="L779" s="243"/>
      <c r="M779" s="243"/>
      <c r="N779" s="243"/>
      <c r="O779" s="243"/>
      <c r="P779" s="243"/>
      <c r="Q779" s="243"/>
      <c r="R779" s="243"/>
      <c r="S779" s="243"/>
      <c r="T779" s="243"/>
      <c r="U779" s="243"/>
      <c r="V779" s="243"/>
      <c r="W779" s="243"/>
    </row>
    <row r="780" spans="11:23" x14ac:dyDescent="0.25">
      <c r="K780" s="255" t="s">
        <v>242</v>
      </c>
      <c r="L780" s="255" t="s">
        <v>242</v>
      </c>
      <c r="M780" s="255" t="s">
        <v>242</v>
      </c>
      <c r="N780" s="255" t="s">
        <v>242</v>
      </c>
      <c r="O780" s="255" t="s">
        <v>242</v>
      </c>
      <c r="P780" s="255" t="s">
        <v>242</v>
      </c>
      <c r="Q780" s="255" t="s">
        <v>242</v>
      </c>
      <c r="R780" s="255" t="s">
        <v>242</v>
      </c>
      <c r="S780" s="255" t="s">
        <v>242</v>
      </c>
      <c r="T780" s="255" t="s">
        <v>242</v>
      </c>
      <c r="U780" s="255" t="s">
        <v>242</v>
      </c>
      <c r="V780" s="255" t="s">
        <v>242</v>
      </c>
      <c r="W780" s="255" t="s">
        <v>242</v>
      </c>
    </row>
    <row r="781" spans="11:23" x14ac:dyDescent="0.25">
      <c r="K781" s="243"/>
      <c r="L781" s="243"/>
      <c r="M781" s="243"/>
      <c r="N781" s="243"/>
      <c r="O781" s="243"/>
      <c r="P781" s="243"/>
      <c r="Q781" s="243"/>
      <c r="R781" s="243"/>
      <c r="S781" s="243"/>
      <c r="T781" s="243"/>
      <c r="U781" s="243"/>
      <c r="V781" s="243"/>
      <c r="W781" s="243"/>
    </row>
    <row r="782" spans="11:23" x14ac:dyDescent="0.25">
      <c r="K782" s="243"/>
      <c r="L782" s="243"/>
      <c r="M782" s="243"/>
      <c r="N782" s="243"/>
      <c r="O782" s="243"/>
      <c r="P782" s="243"/>
      <c r="Q782" s="243"/>
      <c r="R782" s="243"/>
      <c r="S782" s="243"/>
      <c r="T782" s="243"/>
      <c r="U782" s="243"/>
      <c r="V782" s="243"/>
      <c r="W782" s="243"/>
    </row>
    <row r="783" spans="11:23" x14ac:dyDescent="0.25">
      <c r="K783" s="243"/>
      <c r="L783" s="243"/>
      <c r="M783" s="243"/>
      <c r="N783" s="243"/>
      <c r="O783" s="243"/>
      <c r="P783" s="243"/>
      <c r="Q783" s="243"/>
      <c r="R783" s="243"/>
      <c r="S783" s="243"/>
      <c r="T783" s="243"/>
      <c r="U783" s="243"/>
      <c r="V783" s="243"/>
      <c r="W783" s="243"/>
    </row>
    <row r="784" spans="11:23" x14ac:dyDescent="0.25">
      <c r="K784" s="243"/>
      <c r="L784" s="243"/>
      <c r="M784" s="243"/>
      <c r="N784" s="243"/>
      <c r="O784" s="243"/>
      <c r="P784" s="243"/>
      <c r="Q784" s="243"/>
      <c r="R784" s="243"/>
      <c r="S784" s="243"/>
      <c r="T784" s="243"/>
      <c r="U784" s="243"/>
      <c r="V784" s="243"/>
      <c r="W784" s="243"/>
    </row>
    <row r="785" spans="11:23" x14ac:dyDescent="0.25">
      <c r="K785" s="243"/>
      <c r="L785" s="243"/>
      <c r="M785" s="243"/>
      <c r="N785" s="243"/>
      <c r="O785" s="243"/>
      <c r="P785" s="243"/>
      <c r="Q785" s="243"/>
      <c r="R785" s="243"/>
      <c r="S785" s="243"/>
      <c r="T785" s="243"/>
      <c r="U785" s="243"/>
      <c r="V785" s="243"/>
      <c r="W785" s="243"/>
    </row>
    <row r="786" spans="11:23" x14ac:dyDescent="0.25">
      <c r="K786" s="243"/>
      <c r="L786" s="243"/>
      <c r="M786" s="243"/>
      <c r="N786" s="243"/>
      <c r="O786" s="243"/>
      <c r="P786" s="243"/>
      <c r="Q786" s="243"/>
      <c r="R786" s="243"/>
      <c r="S786" s="243"/>
      <c r="T786" s="243"/>
      <c r="U786" s="243"/>
      <c r="V786" s="243"/>
      <c r="W786" s="243"/>
    </row>
    <row r="787" spans="11:23" x14ac:dyDescent="0.25">
      <c r="K787" s="243"/>
      <c r="L787" s="243"/>
      <c r="M787" s="243"/>
      <c r="N787" s="243"/>
      <c r="O787" s="243"/>
      <c r="P787" s="243"/>
      <c r="Q787" s="243"/>
      <c r="R787" s="243"/>
      <c r="S787" s="243"/>
      <c r="T787" s="243"/>
      <c r="U787" s="243"/>
      <c r="V787" s="243"/>
      <c r="W787" s="243"/>
    </row>
    <row r="788" spans="11:23" x14ac:dyDescent="0.25">
      <c r="K788" s="243"/>
      <c r="L788" s="243"/>
      <c r="M788" s="243"/>
      <c r="N788" s="243"/>
      <c r="O788" s="243"/>
      <c r="P788" s="243"/>
      <c r="Q788" s="243"/>
      <c r="R788" s="243"/>
      <c r="S788" s="243"/>
      <c r="T788" s="243"/>
      <c r="U788" s="243"/>
      <c r="V788" s="243"/>
      <c r="W788" s="243"/>
    </row>
    <row r="789" spans="11:23" x14ac:dyDescent="0.25">
      <c r="K789" s="243"/>
      <c r="L789" s="243"/>
      <c r="M789" s="243"/>
      <c r="N789" s="243"/>
      <c r="O789" s="243"/>
      <c r="P789" s="243"/>
      <c r="Q789" s="243"/>
      <c r="R789" s="243"/>
      <c r="S789" s="243"/>
      <c r="T789" s="243"/>
      <c r="U789" s="243"/>
      <c r="V789" s="243"/>
      <c r="W789" s="243"/>
    </row>
    <row r="790" spans="11:23" x14ac:dyDescent="0.25">
      <c r="K790" s="243"/>
      <c r="L790" s="243"/>
      <c r="M790" s="243"/>
      <c r="N790" s="243"/>
      <c r="O790" s="243"/>
      <c r="P790" s="243"/>
      <c r="Q790" s="243"/>
      <c r="R790" s="243"/>
      <c r="S790" s="243"/>
      <c r="T790" s="243"/>
      <c r="U790" s="243"/>
      <c r="V790" s="243"/>
      <c r="W790" s="243"/>
    </row>
    <row r="791" spans="11:23" x14ac:dyDescent="0.25">
      <c r="K791" s="243"/>
      <c r="L791" s="243"/>
      <c r="M791" s="243"/>
      <c r="N791" s="243"/>
      <c r="O791" s="243"/>
      <c r="P791" s="243"/>
      <c r="Q791" s="243"/>
      <c r="R791" s="243"/>
      <c r="S791" s="243"/>
      <c r="T791" s="243"/>
      <c r="U791" s="243"/>
      <c r="V791" s="243"/>
      <c r="W791" s="243"/>
    </row>
    <row r="792" spans="11:23" x14ac:dyDescent="0.25">
      <c r="K792" s="243"/>
      <c r="L792" s="243"/>
      <c r="M792" s="243"/>
      <c r="N792" s="243"/>
      <c r="O792" s="243"/>
      <c r="P792" s="243"/>
      <c r="Q792" s="243"/>
      <c r="R792" s="243"/>
      <c r="S792" s="243"/>
      <c r="T792" s="243"/>
      <c r="U792" s="243"/>
      <c r="V792" s="243"/>
      <c r="W792" s="243"/>
    </row>
    <row r="793" spans="11:23" x14ac:dyDescent="0.25">
      <c r="K793" s="243"/>
      <c r="L793" s="243"/>
      <c r="M793" s="243"/>
      <c r="N793" s="243"/>
      <c r="O793" s="243"/>
      <c r="P793" s="243"/>
      <c r="Q793" s="243"/>
      <c r="R793" s="243"/>
      <c r="S793" s="243"/>
      <c r="T793" s="243"/>
      <c r="U793" s="243"/>
      <c r="V793" s="243"/>
      <c r="W793" s="243"/>
    </row>
    <row r="794" spans="11:23" x14ac:dyDescent="0.25">
      <c r="K794" s="243"/>
      <c r="L794" s="243"/>
      <c r="M794" s="243"/>
      <c r="N794" s="243"/>
      <c r="O794" s="243"/>
      <c r="P794" s="243"/>
      <c r="Q794" s="243"/>
      <c r="R794" s="243"/>
      <c r="S794" s="243"/>
      <c r="T794" s="243"/>
      <c r="U794" s="243"/>
      <c r="V794" s="243"/>
      <c r="W794" s="243"/>
    </row>
    <row r="795" spans="11:23" x14ac:dyDescent="0.25">
      <c r="K795" s="243"/>
      <c r="L795" s="243"/>
      <c r="M795" s="243"/>
      <c r="N795" s="243"/>
      <c r="O795" s="243"/>
      <c r="P795" s="243"/>
      <c r="Q795" s="243"/>
      <c r="R795" s="243"/>
      <c r="S795" s="243"/>
      <c r="T795" s="243"/>
      <c r="U795" s="243"/>
      <c r="V795" s="243"/>
      <c r="W795" s="243"/>
    </row>
    <row r="796" spans="11:23" x14ac:dyDescent="0.25">
      <c r="K796" s="243"/>
      <c r="L796" s="243"/>
      <c r="M796" s="243"/>
      <c r="N796" s="243"/>
      <c r="O796" s="243"/>
      <c r="P796" s="243"/>
      <c r="Q796" s="243"/>
      <c r="R796" s="243"/>
      <c r="S796" s="243"/>
      <c r="T796" s="243"/>
      <c r="U796" s="243"/>
      <c r="V796" s="243"/>
      <c r="W796" s="243"/>
    </row>
    <row r="797" spans="11:23" x14ac:dyDescent="0.25">
      <c r="K797" s="243"/>
      <c r="L797" s="243"/>
      <c r="M797" s="243"/>
      <c r="N797" s="243"/>
      <c r="O797" s="243"/>
      <c r="P797" s="243"/>
      <c r="Q797" s="243"/>
      <c r="R797" s="243"/>
      <c r="S797" s="243"/>
      <c r="T797" s="243"/>
      <c r="U797" s="243"/>
      <c r="V797" s="243"/>
      <c r="W797" s="243"/>
    </row>
    <row r="798" spans="11:23" x14ac:dyDescent="0.25">
      <c r="K798" s="243"/>
      <c r="L798" s="243"/>
      <c r="M798" s="243"/>
      <c r="N798" s="243"/>
      <c r="O798" s="243"/>
      <c r="P798" s="243"/>
      <c r="Q798" s="243"/>
      <c r="R798" s="243"/>
      <c r="S798" s="243"/>
      <c r="T798" s="243"/>
      <c r="U798" s="243"/>
      <c r="V798" s="243"/>
      <c r="W798" s="243"/>
    </row>
    <row r="799" spans="11:23" x14ac:dyDescent="0.25">
      <c r="K799" s="243"/>
      <c r="L799" s="243"/>
      <c r="M799" s="243"/>
      <c r="N799" s="243"/>
      <c r="O799" s="243"/>
      <c r="P799" s="243"/>
      <c r="Q799" s="243"/>
      <c r="R799" s="243"/>
      <c r="S799" s="243"/>
      <c r="T799" s="243"/>
      <c r="U799" s="243"/>
      <c r="V799" s="243"/>
      <c r="W799" s="243"/>
    </row>
    <row r="800" spans="11:23" x14ac:dyDescent="0.25">
      <c r="K800" s="243"/>
      <c r="L800" s="243"/>
      <c r="M800" s="243"/>
      <c r="N800" s="243"/>
      <c r="O800" s="243"/>
      <c r="P800" s="243"/>
      <c r="Q800" s="243"/>
      <c r="R800" s="243"/>
      <c r="S800" s="243"/>
      <c r="T800" s="243"/>
      <c r="U800" s="243"/>
      <c r="V800" s="243"/>
      <c r="W800" s="243"/>
    </row>
    <row r="801" spans="11:23" x14ac:dyDescent="0.25">
      <c r="K801" s="243"/>
      <c r="L801" s="243"/>
      <c r="M801" s="243"/>
      <c r="N801" s="243"/>
      <c r="O801" s="243"/>
      <c r="P801" s="243"/>
      <c r="Q801" s="243"/>
      <c r="R801" s="243"/>
      <c r="S801" s="243"/>
      <c r="T801" s="243"/>
      <c r="U801" s="243"/>
      <c r="V801" s="243"/>
      <c r="W801" s="243"/>
    </row>
    <row r="802" spans="11:23" x14ac:dyDescent="0.25">
      <c r="K802" s="243"/>
      <c r="L802" s="243"/>
      <c r="M802" s="243"/>
      <c r="N802" s="243"/>
      <c r="O802" s="243"/>
      <c r="P802" s="243"/>
      <c r="Q802" s="243"/>
      <c r="R802" s="243"/>
      <c r="S802" s="243"/>
      <c r="T802" s="243"/>
      <c r="U802" s="243"/>
      <c r="V802" s="243"/>
      <c r="W802" s="243"/>
    </row>
    <row r="803" spans="11:23" x14ac:dyDescent="0.25">
      <c r="K803" s="243"/>
      <c r="L803" s="243"/>
      <c r="M803" s="243"/>
      <c r="N803" s="243"/>
      <c r="O803" s="243"/>
      <c r="P803" s="243"/>
      <c r="Q803" s="243"/>
      <c r="R803" s="243"/>
      <c r="S803" s="243"/>
      <c r="T803" s="243"/>
      <c r="U803" s="243"/>
      <c r="V803" s="243"/>
      <c r="W803" s="243"/>
    </row>
    <row r="804" spans="11:23" x14ac:dyDescent="0.25">
      <c r="K804" s="243"/>
      <c r="L804" s="243"/>
      <c r="M804" s="243"/>
      <c r="N804" s="243"/>
      <c r="O804" s="243"/>
      <c r="P804" s="243"/>
      <c r="Q804" s="243"/>
      <c r="R804" s="243"/>
      <c r="S804" s="243"/>
      <c r="T804" s="243"/>
      <c r="U804" s="243"/>
      <c r="V804" s="243"/>
      <c r="W804" s="243"/>
    </row>
    <row r="805" spans="11:23" x14ac:dyDescent="0.25">
      <c r="K805" s="243"/>
      <c r="L805" s="243"/>
      <c r="M805" s="243"/>
      <c r="N805" s="243"/>
      <c r="O805" s="243"/>
      <c r="P805" s="243"/>
      <c r="Q805" s="243"/>
      <c r="R805" s="243"/>
      <c r="S805" s="243"/>
      <c r="T805" s="243"/>
      <c r="U805" s="243"/>
      <c r="V805" s="243"/>
      <c r="W805" s="243"/>
    </row>
    <row r="806" spans="11:23" x14ac:dyDescent="0.25">
      <c r="K806" s="243"/>
      <c r="L806" s="243"/>
      <c r="M806" s="243"/>
      <c r="N806" s="243"/>
      <c r="O806" s="243"/>
      <c r="P806" s="243"/>
      <c r="Q806" s="243"/>
      <c r="R806" s="243"/>
      <c r="S806" s="243"/>
      <c r="T806" s="243"/>
      <c r="U806" s="243"/>
      <c r="V806" s="243"/>
      <c r="W806" s="243"/>
    </row>
    <row r="807" spans="11:23" x14ac:dyDescent="0.25">
      <c r="K807" s="243"/>
      <c r="L807" s="243"/>
      <c r="M807" s="243"/>
      <c r="N807" s="243"/>
      <c r="O807" s="243"/>
      <c r="P807" s="243"/>
      <c r="Q807" s="243"/>
      <c r="R807" s="243"/>
      <c r="S807" s="243"/>
      <c r="T807" s="243"/>
      <c r="U807" s="243"/>
      <c r="V807" s="243"/>
      <c r="W807" s="243"/>
    </row>
    <row r="808" spans="11:23" x14ac:dyDescent="0.25">
      <c r="K808" s="243"/>
      <c r="L808" s="243"/>
      <c r="M808" s="243"/>
      <c r="N808" s="243"/>
      <c r="O808" s="243"/>
      <c r="P808" s="243"/>
      <c r="Q808" s="243"/>
      <c r="R808" s="243"/>
      <c r="S808" s="243"/>
      <c r="T808" s="243"/>
      <c r="U808" s="243"/>
      <c r="V808" s="243"/>
      <c r="W808" s="243"/>
    </row>
    <row r="809" spans="11:23" x14ac:dyDescent="0.25">
      <c r="K809" s="243"/>
      <c r="L809" s="243"/>
      <c r="M809" s="243"/>
      <c r="N809" s="243"/>
      <c r="O809" s="243"/>
      <c r="P809" s="243"/>
      <c r="Q809" s="243"/>
      <c r="R809" s="243"/>
      <c r="S809" s="243"/>
      <c r="T809" s="243"/>
      <c r="U809" s="243"/>
      <c r="V809" s="243"/>
      <c r="W809" s="243"/>
    </row>
    <row r="810" spans="11:23" x14ac:dyDescent="0.25">
      <c r="K810" s="243"/>
      <c r="L810" s="243"/>
      <c r="M810" s="243"/>
      <c r="N810" s="243"/>
      <c r="O810" s="243"/>
      <c r="P810" s="243"/>
      <c r="Q810" s="243"/>
      <c r="R810" s="243"/>
      <c r="S810" s="243"/>
      <c r="T810" s="243"/>
      <c r="U810" s="243"/>
      <c r="V810" s="243"/>
      <c r="W810" s="243"/>
    </row>
    <row r="811" spans="11:23" x14ac:dyDescent="0.25">
      <c r="K811" s="243"/>
      <c r="L811" s="243"/>
      <c r="M811" s="243"/>
      <c r="N811" s="243"/>
      <c r="O811" s="243"/>
      <c r="P811" s="243"/>
      <c r="Q811" s="243"/>
      <c r="R811" s="243"/>
      <c r="S811" s="243"/>
      <c r="T811" s="243"/>
      <c r="U811" s="243"/>
      <c r="V811" s="243"/>
      <c r="W811" s="243"/>
    </row>
    <row r="812" spans="11:23" x14ac:dyDescent="0.25">
      <c r="K812" s="243"/>
      <c r="L812" s="243"/>
      <c r="M812" s="243"/>
      <c r="N812" s="243"/>
      <c r="O812" s="243"/>
      <c r="P812" s="243"/>
      <c r="Q812" s="243"/>
      <c r="R812" s="243"/>
      <c r="S812" s="243"/>
      <c r="T812" s="243"/>
      <c r="U812" s="243"/>
      <c r="V812" s="243"/>
      <c r="W812" s="243"/>
    </row>
    <row r="813" spans="11:23" x14ac:dyDescent="0.25">
      <c r="K813" s="243"/>
      <c r="L813" s="243"/>
      <c r="M813" s="243"/>
      <c r="N813" s="243"/>
      <c r="O813" s="243"/>
      <c r="P813" s="243"/>
      <c r="Q813" s="243"/>
      <c r="R813" s="243"/>
      <c r="S813" s="243"/>
      <c r="T813" s="243"/>
      <c r="U813" s="243"/>
      <c r="V813" s="243"/>
      <c r="W813" s="243"/>
    </row>
    <row r="814" spans="11:23" x14ac:dyDescent="0.25">
      <c r="K814" s="243"/>
      <c r="L814" s="243"/>
      <c r="M814" s="243"/>
      <c r="N814" s="243"/>
      <c r="O814" s="243"/>
      <c r="P814" s="243"/>
      <c r="Q814" s="243"/>
      <c r="R814" s="243"/>
      <c r="S814" s="243"/>
      <c r="T814" s="243"/>
      <c r="U814" s="243"/>
      <c r="V814" s="243"/>
      <c r="W814" s="243"/>
    </row>
    <row r="815" spans="11:23" x14ac:dyDescent="0.25">
      <c r="K815" s="243"/>
      <c r="L815" s="243"/>
      <c r="M815" s="243"/>
      <c r="N815" s="243"/>
      <c r="O815" s="243"/>
      <c r="P815" s="243"/>
      <c r="Q815" s="243"/>
      <c r="R815" s="243"/>
      <c r="S815" s="243"/>
      <c r="T815" s="243"/>
      <c r="U815" s="243"/>
      <c r="V815" s="243"/>
      <c r="W815" s="243"/>
    </row>
    <row r="816" spans="11:23" x14ac:dyDescent="0.25">
      <c r="K816" s="243"/>
      <c r="L816" s="243"/>
      <c r="M816" s="243"/>
      <c r="N816" s="243"/>
      <c r="O816" s="243"/>
      <c r="P816" s="243"/>
      <c r="Q816" s="243"/>
      <c r="R816" s="243"/>
      <c r="S816" s="243"/>
      <c r="T816" s="243"/>
      <c r="U816" s="243"/>
      <c r="V816" s="243"/>
      <c r="W816" s="243"/>
    </row>
    <row r="817" spans="11:23" x14ac:dyDescent="0.25">
      <c r="K817" s="243"/>
      <c r="L817" s="243"/>
      <c r="M817" s="243"/>
      <c r="N817" s="243"/>
      <c r="O817" s="243"/>
      <c r="P817" s="243"/>
      <c r="Q817" s="243"/>
      <c r="R817" s="243"/>
      <c r="S817" s="243"/>
      <c r="T817" s="243"/>
      <c r="U817" s="243"/>
      <c r="V817" s="243"/>
      <c r="W817" s="243"/>
    </row>
    <row r="818" spans="11:23" x14ac:dyDescent="0.25">
      <c r="K818" s="243"/>
      <c r="L818" s="243"/>
      <c r="M818" s="243"/>
      <c r="N818" s="243"/>
      <c r="O818" s="243"/>
      <c r="P818" s="243"/>
      <c r="Q818" s="243"/>
      <c r="R818" s="243"/>
      <c r="S818" s="243"/>
      <c r="T818" s="243"/>
      <c r="U818" s="243"/>
      <c r="V818" s="243"/>
      <c r="W818" s="243"/>
    </row>
    <row r="819" spans="11:23" x14ac:dyDescent="0.25">
      <c r="K819" s="243"/>
      <c r="L819" s="243"/>
      <c r="M819" s="243"/>
      <c r="N819" s="243"/>
      <c r="O819" s="243"/>
      <c r="P819" s="243"/>
      <c r="Q819" s="243"/>
      <c r="R819" s="243"/>
      <c r="S819" s="243"/>
      <c r="T819" s="243"/>
      <c r="U819" s="243"/>
      <c r="V819" s="243"/>
      <c r="W819" s="243"/>
    </row>
    <row r="820" spans="11:23" x14ac:dyDescent="0.25">
      <c r="K820" s="243"/>
      <c r="L820" s="243"/>
      <c r="M820" s="243"/>
      <c r="N820" s="243"/>
      <c r="O820" s="243"/>
      <c r="P820" s="243"/>
      <c r="Q820" s="243"/>
      <c r="R820" s="243"/>
      <c r="S820" s="243"/>
      <c r="T820" s="243"/>
      <c r="U820" s="243"/>
      <c r="V820" s="243"/>
      <c r="W820" s="243"/>
    </row>
    <row r="821" spans="11:23" x14ac:dyDescent="0.25">
      <c r="K821" s="243"/>
      <c r="L821" s="243"/>
      <c r="M821" s="243"/>
      <c r="N821" s="243"/>
      <c r="O821" s="243"/>
      <c r="P821" s="243"/>
      <c r="Q821" s="243"/>
      <c r="R821" s="243"/>
      <c r="S821" s="243"/>
      <c r="T821" s="243"/>
      <c r="U821" s="243"/>
      <c r="V821" s="243"/>
      <c r="W821" s="243"/>
    </row>
    <row r="822" spans="11:23" x14ac:dyDescent="0.25">
      <c r="K822" s="243"/>
      <c r="L822" s="243"/>
      <c r="M822" s="243"/>
      <c r="N822" s="243"/>
      <c r="O822" s="243"/>
      <c r="P822" s="243"/>
      <c r="Q822" s="243"/>
      <c r="R822" s="243"/>
      <c r="S822" s="243"/>
      <c r="T822" s="243"/>
      <c r="U822" s="243"/>
      <c r="V822" s="243"/>
      <c r="W822" s="243"/>
    </row>
    <row r="823" spans="11:23" x14ac:dyDescent="0.25">
      <c r="K823" s="243"/>
      <c r="L823" s="243"/>
      <c r="M823" s="243"/>
      <c r="N823" s="243"/>
      <c r="O823" s="243"/>
      <c r="P823" s="243"/>
      <c r="Q823" s="243"/>
      <c r="R823" s="243"/>
      <c r="S823" s="243"/>
      <c r="T823" s="243"/>
      <c r="U823" s="243"/>
      <c r="V823" s="243"/>
      <c r="W823" s="243"/>
    </row>
    <row r="824" spans="11:23" x14ac:dyDescent="0.25">
      <c r="K824" s="243"/>
      <c r="L824" s="243"/>
      <c r="M824" s="243"/>
      <c r="N824" s="243"/>
      <c r="O824" s="243"/>
      <c r="P824" s="243"/>
      <c r="Q824" s="243"/>
      <c r="R824" s="243"/>
      <c r="S824" s="243"/>
      <c r="T824" s="243"/>
      <c r="U824" s="243"/>
      <c r="V824" s="243"/>
      <c r="W824" s="243"/>
    </row>
    <row r="825" spans="11:23" x14ac:dyDescent="0.25">
      <c r="K825" s="243"/>
      <c r="L825" s="243"/>
      <c r="M825" s="243"/>
      <c r="N825" s="243"/>
      <c r="O825" s="243"/>
      <c r="P825" s="243"/>
      <c r="Q825" s="243"/>
      <c r="R825" s="243"/>
      <c r="S825" s="243"/>
      <c r="T825" s="243"/>
      <c r="U825" s="243"/>
      <c r="V825" s="243"/>
      <c r="W825" s="243"/>
    </row>
    <row r="826" spans="11:23" x14ac:dyDescent="0.25">
      <c r="K826" s="243"/>
      <c r="L826" s="243"/>
      <c r="M826" s="243"/>
      <c r="N826" s="243"/>
      <c r="O826" s="243"/>
      <c r="P826" s="243"/>
      <c r="Q826" s="243"/>
      <c r="R826" s="243"/>
      <c r="S826" s="243"/>
      <c r="T826" s="243"/>
      <c r="U826" s="243"/>
      <c r="V826" s="243"/>
      <c r="W826" s="243"/>
    </row>
    <row r="827" spans="11:23" x14ac:dyDescent="0.25">
      <c r="K827" s="243"/>
      <c r="L827" s="243"/>
      <c r="M827" s="243"/>
      <c r="N827" s="243"/>
      <c r="O827" s="243"/>
      <c r="P827" s="243"/>
      <c r="Q827" s="243"/>
      <c r="R827" s="243"/>
      <c r="S827" s="243"/>
      <c r="T827" s="243"/>
      <c r="U827" s="243"/>
      <c r="V827" s="243"/>
      <c r="W827" s="243"/>
    </row>
    <row r="828" spans="11:23" x14ac:dyDescent="0.25">
      <c r="K828" s="243"/>
      <c r="L828" s="243"/>
      <c r="M828" s="243"/>
      <c r="N828" s="243"/>
      <c r="O828" s="243"/>
      <c r="P828" s="243"/>
      <c r="Q828" s="243"/>
      <c r="R828" s="243"/>
      <c r="S828" s="243"/>
      <c r="T828" s="243"/>
      <c r="U828" s="243"/>
      <c r="V828" s="243"/>
      <c r="W828" s="243"/>
    </row>
    <row r="829" spans="11:23" x14ac:dyDescent="0.25">
      <c r="K829" s="243"/>
      <c r="L829" s="243"/>
      <c r="M829" s="243"/>
      <c r="N829" s="243"/>
      <c r="O829" s="243"/>
      <c r="P829" s="243"/>
      <c r="Q829" s="243"/>
      <c r="R829" s="243"/>
      <c r="S829" s="243"/>
      <c r="T829" s="243"/>
      <c r="U829" s="243"/>
      <c r="V829" s="243"/>
      <c r="W829" s="243"/>
    </row>
    <row r="830" spans="11:23" x14ac:dyDescent="0.25">
      <c r="K830" s="243"/>
      <c r="L830" s="243"/>
      <c r="M830" s="243"/>
      <c r="N830" s="243"/>
      <c r="O830" s="243"/>
      <c r="P830" s="243"/>
      <c r="Q830" s="243"/>
      <c r="R830" s="243"/>
      <c r="S830" s="243"/>
      <c r="T830" s="243"/>
      <c r="U830" s="243"/>
      <c r="V830" s="243"/>
      <c r="W830" s="243"/>
    </row>
    <row r="831" spans="11:23" x14ac:dyDescent="0.25">
      <c r="K831" s="243"/>
      <c r="L831" s="243"/>
      <c r="M831" s="243"/>
      <c r="N831" s="243"/>
      <c r="O831" s="243"/>
      <c r="P831" s="243"/>
      <c r="Q831" s="243"/>
      <c r="R831" s="243"/>
      <c r="S831" s="243"/>
      <c r="T831" s="243"/>
      <c r="U831" s="243"/>
      <c r="V831" s="243"/>
      <c r="W831" s="243"/>
    </row>
    <row r="832" spans="11:23" x14ac:dyDescent="0.25">
      <c r="K832" s="243"/>
      <c r="L832" s="243"/>
      <c r="M832" s="243"/>
      <c r="N832" s="243"/>
      <c r="O832" s="243"/>
      <c r="P832" s="243"/>
      <c r="Q832" s="243"/>
      <c r="R832" s="243"/>
      <c r="S832" s="243"/>
      <c r="T832" s="243"/>
      <c r="U832" s="243"/>
      <c r="V832" s="243"/>
      <c r="W832" s="243"/>
    </row>
    <row r="833" spans="11:23" x14ac:dyDescent="0.25">
      <c r="K833" s="243"/>
      <c r="L833" s="243"/>
      <c r="M833" s="243"/>
      <c r="N833" s="243"/>
      <c r="O833" s="243"/>
      <c r="P833" s="243"/>
      <c r="Q833" s="243"/>
      <c r="R833" s="243"/>
      <c r="S833" s="243"/>
      <c r="T833" s="243"/>
      <c r="U833" s="243"/>
      <c r="V833" s="243"/>
      <c r="W833" s="243"/>
    </row>
    <row r="834" spans="11:23" x14ac:dyDescent="0.25">
      <c r="K834" s="243"/>
      <c r="L834" s="243"/>
      <c r="M834" s="243"/>
      <c r="N834" s="243"/>
      <c r="O834" s="243"/>
      <c r="P834" s="243"/>
      <c r="Q834" s="243"/>
      <c r="R834" s="243"/>
      <c r="S834" s="243"/>
      <c r="T834" s="243"/>
      <c r="U834" s="243"/>
      <c r="V834" s="243"/>
      <c r="W834" s="243"/>
    </row>
    <row r="835" spans="11:23" x14ac:dyDescent="0.25">
      <c r="K835" s="243"/>
      <c r="L835" s="243"/>
      <c r="M835" s="243"/>
      <c r="N835" s="243"/>
      <c r="O835" s="243"/>
      <c r="P835" s="243"/>
      <c r="Q835" s="243"/>
      <c r="R835" s="243"/>
      <c r="S835" s="243"/>
      <c r="T835" s="243"/>
      <c r="U835" s="243"/>
      <c r="V835" s="243"/>
      <c r="W835" s="243"/>
    </row>
    <row r="836" spans="11:23" x14ac:dyDescent="0.25">
      <c r="K836" s="243"/>
      <c r="L836" s="243"/>
      <c r="M836" s="243"/>
      <c r="N836" s="243"/>
      <c r="O836" s="243"/>
      <c r="P836" s="243"/>
      <c r="Q836" s="243"/>
      <c r="R836" s="243"/>
      <c r="S836" s="243"/>
      <c r="T836" s="243"/>
      <c r="U836" s="243"/>
      <c r="V836" s="243"/>
      <c r="W836" s="243"/>
    </row>
    <row r="837" spans="11:23" x14ac:dyDescent="0.25">
      <c r="K837" s="243"/>
      <c r="L837" s="243"/>
      <c r="M837" s="243"/>
      <c r="N837" s="243"/>
      <c r="O837" s="243"/>
      <c r="P837" s="243"/>
      <c r="Q837" s="243"/>
      <c r="R837" s="243"/>
      <c r="S837" s="243"/>
      <c r="T837" s="243"/>
      <c r="U837" s="243"/>
      <c r="V837" s="243"/>
      <c r="W837" s="243"/>
    </row>
    <row r="838" spans="11:23" x14ac:dyDescent="0.25">
      <c r="K838" s="243"/>
      <c r="L838" s="243"/>
      <c r="M838" s="243"/>
      <c r="N838" s="243"/>
      <c r="O838" s="243"/>
      <c r="P838" s="243"/>
      <c r="Q838" s="243"/>
      <c r="R838" s="243"/>
      <c r="S838" s="243"/>
      <c r="T838" s="243"/>
      <c r="U838" s="243"/>
      <c r="V838" s="243"/>
      <c r="W838" s="243"/>
    </row>
    <row r="839" spans="11:23" x14ac:dyDescent="0.25">
      <c r="K839" s="243"/>
      <c r="L839" s="243"/>
      <c r="M839" s="243"/>
      <c r="N839" s="243"/>
      <c r="O839" s="243"/>
      <c r="P839" s="243"/>
      <c r="Q839" s="243"/>
      <c r="R839" s="243"/>
      <c r="S839" s="243"/>
      <c r="T839" s="243"/>
      <c r="U839" s="243"/>
      <c r="V839" s="243"/>
      <c r="W839" s="243"/>
    </row>
    <row r="840" spans="11:23" x14ac:dyDescent="0.25">
      <c r="K840" s="255" t="s">
        <v>242</v>
      </c>
      <c r="L840" s="255" t="s">
        <v>242</v>
      </c>
      <c r="M840" s="255" t="s">
        <v>242</v>
      </c>
      <c r="N840" s="255" t="s">
        <v>242</v>
      </c>
      <c r="O840" s="255" t="s">
        <v>242</v>
      </c>
      <c r="P840" s="255" t="s">
        <v>242</v>
      </c>
      <c r="Q840" s="255" t="s">
        <v>242</v>
      </c>
      <c r="R840" s="255" t="s">
        <v>242</v>
      </c>
      <c r="S840" s="255" t="s">
        <v>242</v>
      </c>
      <c r="T840" s="255" t="s">
        <v>242</v>
      </c>
      <c r="U840" s="255" t="s">
        <v>242</v>
      </c>
      <c r="V840" s="255" t="s">
        <v>242</v>
      </c>
      <c r="W840" s="255" t="s">
        <v>242</v>
      </c>
    </row>
    <row r="841" spans="11:23" x14ac:dyDescent="0.25">
      <c r="K841" s="243"/>
      <c r="L841" s="243"/>
      <c r="M841" s="243"/>
      <c r="N841" s="243"/>
      <c r="O841" s="243"/>
      <c r="P841" s="243"/>
      <c r="Q841" s="243"/>
      <c r="R841" s="243"/>
      <c r="S841" s="243"/>
      <c r="T841" s="243"/>
      <c r="U841" s="243"/>
      <c r="V841" s="243"/>
      <c r="W841" s="243"/>
    </row>
    <row r="842" spans="11:23" x14ac:dyDescent="0.25">
      <c r="K842" s="243"/>
      <c r="L842" s="243"/>
      <c r="M842" s="243"/>
      <c r="N842" s="243"/>
      <c r="O842" s="243"/>
      <c r="P842" s="243"/>
      <c r="Q842" s="243"/>
      <c r="R842" s="243"/>
      <c r="S842" s="243"/>
      <c r="T842" s="243"/>
      <c r="U842" s="243"/>
      <c r="V842" s="243"/>
      <c r="W842" s="243"/>
    </row>
    <row r="843" spans="11:23" x14ac:dyDescent="0.25">
      <c r="K843" s="243"/>
      <c r="L843" s="243"/>
      <c r="M843" s="243"/>
      <c r="N843" s="243"/>
      <c r="O843" s="243"/>
      <c r="P843" s="243"/>
      <c r="Q843" s="243"/>
      <c r="R843" s="243"/>
      <c r="S843" s="243"/>
      <c r="T843" s="243"/>
      <c r="U843" s="243"/>
      <c r="V843" s="243"/>
      <c r="W843" s="243"/>
    </row>
    <row r="844" spans="11:23" x14ac:dyDescent="0.25">
      <c r="K844" s="243"/>
      <c r="L844" s="243"/>
      <c r="M844" s="243"/>
      <c r="N844" s="243"/>
      <c r="O844" s="243"/>
      <c r="P844" s="243"/>
      <c r="Q844" s="243"/>
      <c r="R844" s="243"/>
      <c r="S844" s="243"/>
      <c r="T844" s="243"/>
      <c r="U844" s="243"/>
      <c r="V844" s="243"/>
      <c r="W844" s="243"/>
    </row>
    <row r="845" spans="11:23" x14ac:dyDescent="0.25">
      <c r="K845" s="243"/>
      <c r="L845" s="243"/>
      <c r="M845" s="243"/>
      <c r="N845" s="243"/>
      <c r="O845" s="243"/>
      <c r="P845" s="243"/>
      <c r="Q845" s="243"/>
      <c r="R845" s="243"/>
      <c r="S845" s="243"/>
      <c r="T845" s="243"/>
      <c r="U845" s="243"/>
      <c r="V845" s="243"/>
      <c r="W845" s="243"/>
    </row>
    <row r="846" spans="11:23" x14ac:dyDescent="0.25">
      <c r="K846" s="243"/>
      <c r="L846" s="243"/>
      <c r="M846" s="243"/>
      <c r="N846" s="243"/>
      <c r="O846" s="243"/>
      <c r="P846" s="243"/>
      <c r="Q846" s="243"/>
      <c r="R846" s="243"/>
      <c r="S846" s="243"/>
      <c r="T846" s="243"/>
      <c r="U846" s="243"/>
      <c r="V846" s="243"/>
      <c r="W846" s="243"/>
    </row>
    <row r="847" spans="11:23" x14ac:dyDescent="0.25">
      <c r="K847" s="243"/>
      <c r="L847" s="243"/>
      <c r="M847" s="243"/>
      <c r="N847" s="243"/>
      <c r="O847" s="243"/>
      <c r="P847" s="243"/>
      <c r="Q847" s="243"/>
      <c r="R847" s="243"/>
      <c r="S847" s="243"/>
      <c r="T847" s="243"/>
      <c r="U847" s="243"/>
      <c r="V847" s="243"/>
      <c r="W847" s="243"/>
    </row>
    <row r="848" spans="11:23" x14ac:dyDescent="0.25">
      <c r="K848" s="243"/>
      <c r="L848" s="243"/>
      <c r="M848" s="243"/>
      <c r="N848" s="243"/>
      <c r="O848" s="243"/>
      <c r="P848" s="243"/>
      <c r="Q848" s="243"/>
      <c r="R848" s="243"/>
      <c r="S848" s="243"/>
      <c r="T848" s="243"/>
      <c r="U848" s="243"/>
      <c r="V848" s="243"/>
      <c r="W848" s="243"/>
    </row>
    <row r="849" spans="11:23" x14ac:dyDescent="0.25">
      <c r="K849" s="243"/>
      <c r="L849" s="243"/>
      <c r="M849" s="243"/>
      <c r="N849" s="243"/>
      <c r="O849" s="243"/>
      <c r="P849" s="243"/>
      <c r="Q849" s="243"/>
      <c r="R849" s="243"/>
      <c r="S849" s="243"/>
      <c r="T849" s="243"/>
      <c r="U849" s="243"/>
      <c r="V849" s="243"/>
      <c r="W849" s="243"/>
    </row>
    <row r="850" spans="11:23" x14ac:dyDescent="0.25">
      <c r="K850" s="243"/>
      <c r="L850" s="243"/>
      <c r="M850" s="243"/>
      <c r="N850" s="243"/>
      <c r="O850" s="243"/>
      <c r="P850" s="243"/>
      <c r="Q850" s="243"/>
      <c r="R850" s="243"/>
      <c r="S850" s="243"/>
      <c r="T850" s="243"/>
      <c r="U850" s="243"/>
      <c r="V850" s="243"/>
      <c r="W850" s="243"/>
    </row>
    <row r="851" spans="11:23" x14ac:dyDescent="0.25">
      <c r="K851" s="243"/>
      <c r="L851" s="243"/>
      <c r="M851" s="243"/>
      <c r="N851" s="243"/>
      <c r="O851" s="243"/>
      <c r="P851" s="243"/>
      <c r="Q851" s="243"/>
      <c r="R851" s="243"/>
      <c r="S851" s="243"/>
      <c r="T851" s="243"/>
      <c r="U851" s="243"/>
      <c r="V851" s="243"/>
      <c r="W851" s="243"/>
    </row>
    <row r="852" spans="11:23" x14ac:dyDescent="0.25">
      <c r="K852" s="243"/>
      <c r="L852" s="243"/>
      <c r="M852" s="243"/>
      <c r="N852" s="243"/>
      <c r="O852" s="243"/>
      <c r="P852" s="243"/>
      <c r="Q852" s="243"/>
      <c r="R852" s="243"/>
      <c r="S852" s="243"/>
      <c r="T852" s="243"/>
      <c r="U852" s="243"/>
      <c r="V852" s="243"/>
      <c r="W852" s="243"/>
    </row>
    <row r="853" spans="11:23" x14ac:dyDescent="0.25">
      <c r="K853" s="243"/>
      <c r="L853" s="243"/>
      <c r="M853" s="243"/>
      <c r="N853" s="243"/>
      <c r="O853" s="243"/>
      <c r="P853" s="243"/>
      <c r="Q853" s="243"/>
      <c r="R853" s="243"/>
      <c r="S853" s="243"/>
      <c r="T853" s="243"/>
      <c r="U853" s="243"/>
      <c r="V853" s="243"/>
      <c r="W853" s="243"/>
    </row>
    <row r="854" spans="11:23" x14ac:dyDescent="0.25">
      <c r="K854" s="243"/>
      <c r="L854" s="243"/>
      <c r="M854" s="243"/>
      <c r="N854" s="243"/>
      <c r="O854" s="243"/>
      <c r="P854" s="243"/>
      <c r="Q854" s="243"/>
      <c r="R854" s="243"/>
      <c r="S854" s="243"/>
      <c r="T854" s="243"/>
      <c r="U854" s="243"/>
      <c r="V854" s="243"/>
      <c r="W854" s="243"/>
    </row>
    <row r="855" spans="11:23" x14ac:dyDescent="0.25">
      <c r="K855" s="243"/>
      <c r="L855" s="243"/>
      <c r="M855" s="243"/>
      <c r="N855" s="243"/>
      <c r="O855" s="243"/>
      <c r="P855" s="243"/>
      <c r="Q855" s="243"/>
      <c r="R855" s="243"/>
      <c r="S855" s="243"/>
      <c r="T855" s="243"/>
      <c r="U855" s="243"/>
      <c r="V855" s="243"/>
      <c r="W855" s="243"/>
    </row>
    <row r="856" spans="11:23" x14ac:dyDescent="0.25">
      <c r="K856" s="243"/>
      <c r="L856" s="243"/>
      <c r="M856" s="243"/>
      <c r="N856" s="243"/>
      <c r="O856" s="243"/>
      <c r="P856" s="243"/>
      <c r="Q856" s="243"/>
      <c r="R856" s="243"/>
      <c r="S856" s="243"/>
      <c r="T856" s="243"/>
      <c r="U856" s="243"/>
      <c r="V856" s="243"/>
      <c r="W856" s="243"/>
    </row>
    <row r="857" spans="11:23" x14ac:dyDescent="0.25">
      <c r="K857" s="243"/>
      <c r="L857" s="243"/>
      <c r="M857" s="243"/>
      <c r="N857" s="243"/>
      <c r="O857" s="243"/>
      <c r="P857" s="243"/>
      <c r="Q857" s="243"/>
      <c r="R857" s="243"/>
      <c r="S857" s="243"/>
      <c r="T857" s="243"/>
      <c r="U857" s="243"/>
      <c r="V857" s="243"/>
      <c r="W857" s="243"/>
    </row>
    <row r="858" spans="11:23" x14ac:dyDescent="0.25">
      <c r="K858" s="243"/>
      <c r="L858" s="243"/>
      <c r="M858" s="243"/>
      <c r="N858" s="243"/>
      <c r="O858" s="243"/>
      <c r="P858" s="243"/>
      <c r="Q858" s="243"/>
      <c r="R858" s="243"/>
      <c r="S858" s="243"/>
      <c r="T858" s="243"/>
      <c r="U858" s="243"/>
      <c r="V858" s="243"/>
      <c r="W858" s="243"/>
    </row>
    <row r="859" spans="11:23" x14ac:dyDescent="0.25">
      <c r="K859" s="243"/>
      <c r="L859" s="243"/>
      <c r="M859" s="243"/>
      <c r="N859" s="243"/>
      <c r="O859" s="243"/>
      <c r="P859" s="243"/>
      <c r="Q859" s="243"/>
      <c r="R859" s="243"/>
      <c r="S859" s="243"/>
      <c r="T859" s="243"/>
      <c r="U859" s="243"/>
      <c r="V859" s="243"/>
      <c r="W859" s="243"/>
    </row>
    <row r="860" spans="11:23" x14ac:dyDescent="0.25">
      <c r="K860" s="243"/>
      <c r="L860" s="243"/>
      <c r="M860" s="243"/>
      <c r="N860" s="243"/>
      <c r="O860" s="243"/>
      <c r="P860" s="243"/>
      <c r="Q860" s="243"/>
      <c r="R860" s="243"/>
      <c r="S860" s="243"/>
      <c r="T860" s="243"/>
      <c r="U860" s="243"/>
      <c r="V860" s="243"/>
      <c r="W860" s="243"/>
    </row>
    <row r="861" spans="11:23" x14ac:dyDescent="0.25">
      <c r="K861" s="243"/>
      <c r="L861" s="243"/>
      <c r="M861" s="243"/>
      <c r="N861" s="243"/>
      <c r="O861" s="243"/>
      <c r="P861" s="243"/>
      <c r="Q861" s="243"/>
      <c r="R861" s="243"/>
      <c r="S861" s="243"/>
      <c r="T861" s="243"/>
      <c r="U861" s="243"/>
      <c r="V861" s="243"/>
      <c r="W861" s="243"/>
    </row>
    <row r="862" spans="11:23" x14ac:dyDescent="0.25">
      <c r="K862" s="243"/>
      <c r="L862" s="243"/>
      <c r="M862" s="243"/>
      <c r="N862" s="243"/>
      <c r="O862" s="243"/>
      <c r="P862" s="243"/>
      <c r="Q862" s="243"/>
      <c r="R862" s="243"/>
      <c r="S862" s="243"/>
      <c r="T862" s="243"/>
      <c r="U862" s="243"/>
      <c r="V862" s="243"/>
      <c r="W862" s="243"/>
    </row>
    <row r="863" spans="11:23" x14ac:dyDescent="0.25">
      <c r="K863" s="243"/>
      <c r="L863" s="243"/>
      <c r="M863" s="243"/>
      <c r="N863" s="243"/>
      <c r="O863" s="243"/>
      <c r="P863" s="243"/>
      <c r="Q863" s="243"/>
      <c r="R863" s="243"/>
      <c r="S863" s="243"/>
      <c r="T863" s="243"/>
      <c r="U863" s="243"/>
      <c r="V863" s="243"/>
      <c r="W863" s="243"/>
    </row>
    <row r="864" spans="11:23" x14ac:dyDescent="0.25">
      <c r="K864" s="243"/>
      <c r="L864" s="243"/>
      <c r="M864" s="243"/>
      <c r="N864" s="243"/>
      <c r="O864" s="243"/>
      <c r="P864" s="243"/>
      <c r="Q864" s="243"/>
      <c r="R864" s="243"/>
      <c r="S864" s="243"/>
      <c r="T864" s="243"/>
      <c r="U864" s="243"/>
      <c r="V864" s="243"/>
      <c r="W864" s="243"/>
    </row>
    <row r="865" spans="11:23" x14ac:dyDescent="0.25">
      <c r="K865" s="243"/>
      <c r="L865" s="243"/>
      <c r="M865" s="243"/>
      <c r="N865" s="243"/>
      <c r="O865" s="243"/>
      <c r="P865" s="243"/>
      <c r="Q865" s="243"/>
      <c r="R865" s="243"/>
      <c r="S865" s="243"/>
      <c r="T865" s="243"/>
      <c r="U865" s="243"/>
      <c r="V865" s="243"/>
      <c r="W865" s="243"/>
    </row>
    <row r="866" spans="11:23" x14ac:dyDescent="0.25">
      <c r="K866" s="243"/>
      <c r="L866" s="243"/>
      <c r="M866" s="243"/>
      <c r="N866" s="243"/>
      <c r="O866" s="243"/>
      <c r="P866" s="243"/>
      <c r="Q866" s="243"/>
      <c r="R866" s="243"/>
      <c r="S866" s="243"/>
      <c r="T866" s="243"/>
      <c r="U866" s="243"/>
      <c r="V866" s="243"/>
      <c r="W866" s="243"/>
    </row>
    <row r="867" spans="11:23" x14ac:dyDescent="0.25">
      <c r="K867" s="243"/>
      <c r="L867" s="243"/>
      <c r="M867" s="243"/>
      <c r="N867" s="243"/>
      <c r="O867" s="243"/>
      <c r="P867" s="243"/>
      <c r="Q867" s="243"/>
      <c r="R867" s="243"/>
      <c r="S867" s="243"/>
      <c r="T867" s="243"/>
      <c r="U867" s="243"/>
      <c r="V867" s="243"/>
      <c r="W867" s="243"/>
    </row>
    <row r="868" spans="11:23" x14ac:dyDescent="0.25">
      <c r="K868" s="243"/>
      <c r="L868" s="243"/>
      <c r="M868" s="243"/>
      <c r="N868" s="243"/>
      <c r="O868" s="243"/>
      <c r="P868" s="243"/>
      <c r="Q868" s="243"/>
      <c r="R868" s="243"/>
      <c r="S868" s="243"/>
      <c r="T868" s="243"/>
      <c r="U868" s="243"/>
      <c r="V868" s="243"/>
      <c r="W868" s="243"/>
    </row>
    <row r="869" spans="11:23" x14ac:dyDescent="0.25">
      <c r="K869" s="243"/>
      <c r="L869" s="243"/>
      <c r="M869" s="243"/>
      <c r="N869" s="243"/>
      <c r="O869" s="243"/>
      <c r="P869" s="243"/>
      <c r="Q869" s="243"/>
      <c r="R869" s="243"/>
      <c r="S869" s="243"/>
      <c r="T869" s="243"/>
      <c r="U869" s="243"/>
      <c r="V869" s="243"/>
      <c r="W869" s="243"/>
    </row>
    <row r="870" spans="11:23" x14ac:dyDescent="0.25">
      <c r="K870" s="243"/>
      <c r="L870" s="243"/>
      <c r="M870" s="243"/>
      <c r="N870" s="243"/>
      <c r="O870" s="243"/>
      <c r="P870" s="243"/>
      <c r="Q870" s="243"/>
      <c r="R870" s="243"/>
      <c r="S870" s="243"/>
      <c r="T870" s="243"/>
      <c r="U870" s="243"/>
      <c r="V870" s="243"/>
      <c r="W870" s="243"/>
    </row>
    <row r="871" spans="11:23" x14ac:dyDescent="0.25">
      <c r="K871" s="243"/>
      <c r="L871" s="243"/>
      <c r="M871" s="243"/>
      <c r="N871" s="243"/>
      <c r="O871" s="243"/>
      <c r="P871" s="243"/>
      <c r="Q871" s="243"/>
      <c r="R871" s="243"/>
      <c r="S871" s="243"/>
      <c r="T871" s="243"/>
      <c r="U871" s="243"/>
      <c r="V871" s="243"/>
      <c r="W871" s="243"/>
    </row>
    <row r="872" spans="11:23" x14ac:dyDescent="0.25">
      <c r="K872" s="243"/>
      <c r="L872" s="243"/>
      <c r="M872" s="243"/>
      <c r="N872" s="243"/>
      <c r="O872" s="243"/>
      <c r="P872" s="243"/>
      <c r="Q872" s="243"/>
      <c r="R872" s="243"/>
      <c r="S872" s="243"/>
      <c r="T872" s="243"/>
      <c r="U872" s="243"/>
      <c r="V872" s="243"/>
      <c r="W872" s="243"/>
    </row>
    <row r="873" spans="11:23" x14ac:dyDescent="0.25">
      <c r="K873" s="243"/>
      <c r="L873" s="243"/>
      <c r="M873" s="243"/>
      <c r="N873" s="243"/>
      <c r="O873" s="243"/>
      <c r="P873" s="243"/>
      <c r="Q873" s="243"/>
      <c r="R873" s="243"/>
      <c r="S873" s="243"/>
      <c r="T873" s="243"/>
      <c r="U873" s="243"/>
      <c r="V873" s="243"/>
      <c r="W873" s="243"/>
    </row>
    <row r="874" spans="11:23" x14ac:dyDescent="0.25">
      <c r="K874" s="243"/>
      <c r="L874" s="243"/>
      <c r="M874" s="243"/>
      <c r="N874" s="243"/>
      <c r="O874" s="243"/>
      <c r="P874" s="243"/>
      <c r="Q874" s="243"/>
      <c r="R874" s="243"/>
      <c r="S874" s="243"/>
      <c r="T874" s="243"/>
      <c r="U874" s="243"/>
      <c r="V874" s="243"/>
      <c r="W874" s="243"/>
    </row>
    <row r="875" spans="11:23" x14ac:dyDescent="0.25">
      <c r="K875" s="243"/>
      <c r="L875" s="243"/>
      <c r="M875" s="243"/>
      <c r="N875" s="243"/>
      <c r="O875" s="243"/>
      <c r="P875" s="243"/>
      <c r="Q875" s="243"/>
      <c r="R875" s="243"/>
      <c r="S875" s="243"/>
      <c r="T875" s="243"/>
      <c r="U875" s="243"/>
      <c r="V875" s="243"/>
      <c r="W875" s="243"/>
    </row>
    <row r="876" spans="11:23" x14ac:dyDescent="0.25">
      <c r="K876" s="243"/>
      <c r="L876" s="243"/>
      <c r="M876" s="243"/>
      <c r="N876" s="243"/>
      <c r="O876" s="243"/>
      <c r="P876" s="243"/>
      <c r="Q876" s="243"/>
      <c r="R876" s="243"/>
      <c r="S876" s="243"/>
      <c r="T876" s="243"/>
      <c r="U876" s="243"/>
      <c r="V876" s="243"/>
      <c r="W876" s="243"/>
    </row>
    <row r="877" spans="11:23" x14ac:dyDescent="0.25">
      <c r="K877" s="243"/>
      <c r="L877" s="243"/>
      <c r="M877" s="243"/>
      <c r="N877" s="243"/>
      <c r="O877" s="243"/>
      <c r="P877" s="243"/>
      <c r="Q877" s="243"/>
      <c r="R877" s="243"/>
      <c r="S877" s="243"/>
      <c r="T877" s="243"/>
      <c r="U877" s="243"/>
      <c r="V877" s="243"/>
      <c r="W877" s="243"/>
    </row>
    <row r="878" spans="11:23" x14ac:dyDescent="0.25">
      <c r="K878" s="243"/>
      <c r="L878" s="243"/>
      <c r="M878" s="243"/>
      <c r="N878" s="243"/>
      <c r="O878" s="243"/>
      <c r="P878" s="243"/>
      <c r="Q878" s="243"/>
      <c r="R878" s="243"/>
      <c r="S878" s="243"/>
      <c r="T878" s="243"/>
      <c r="U878" s="243"/>
      <c r="V878" s="243"/>
      <c r="W878" s="243"/>
    </row>
    <row r="879" spans="11:23" x14ac:dyDescent="0.25">
      <c r="K879" s="243"/>
      <c r="L879" s="243"/>
      <c r="M879" s="243"/>
      <c r="N879" s="243"/>
      <c r="O879" s="243"/>
      <c r="P879" s="243"/>
      <c r="Q879" s="243"/>
      <c r="R879" s="243"/>
      <c r="S879" s="243"/>
      <c r="T879" s="243"/>
      <c r="U879" s="243"/>
      <c r="V879" s="243"/>
      <c r="W879" s="243"/>
    </row>
    <row r="880" spans="11:23" x14ac:dyDescent="0.25">
      <c r="K880" s="243"/>
      <c r="L880" s="243"/>
      <c r="M880" s="243"/>
      <c r="N880" s="243"/>
      <c r="O880" s="243"/>
      <c r="P880" s="243"/>
      <c r="Q880" s="243"/>
      <c r="R880" s="243"/>
      <c r="S880" s="243"/>
      <c r="T880" s="243"/>
      <c r="U880" s="243"/>
      <c r="V880" s="243"/>
      <c r="W880" s="243"/>
    </row>
    <row r="881" spans="11:23" x14ac:dyDescent="0.25">
      <c r="K881" s="243"/>
      <c r="L881" s="243"/>
      <c r="M881" s="243"/>
      <c r="N881" s="243"/>
      <c r="O881" s="243"/>
      <c r="P881" s="243"/>
      <c r="Q881" s="243"/>
      <c r="R881" s="243"/>
      <c r="S881" s="243"/>
      <c r="T881" s="243"/>
      <c r="U881" s="243"/>
      <c r="V881" s="243"/>
      <c r="W881" s="243"/>
    </row>
    <row r="882" spans="11:23" x14ac:dyDescent="0.25">
      <c r="K882" s="243"/>
      <c r="L882" s="243"/>
      <c r="M882" s="243"/>
      <c r="N882" s="243"/>
      <c r="O882" s="243"/>
      <c r="P882" s="243"/>
      <c r="Q882" s="243"/>
      <c r="R882" s="243"/>
      <c r="S882" s="243"/>
      <c r="T882" s="243"/>
      <c r="U882" s="243"/>
      <c r="V882" s="243"/>
      <c r="W882" s="243"/>
    </row>
    <row r="883" spans="11:23" x14ac:dyDescent="0.25">
      <c r="K883" s="243"/>
      <c r="L883" s="243"/>
      <c r="M883" s="243"/>
      <c r="N883" s="243"/>
      <c r="O883" s="243"/>
      <c r="P883" s="243"/>
      <c r="Q883" s="243"/>
      <c r="R883" s="243"/>
      <c r="S883" s="243"/>
      <c r="T883" s="243"/>
      <c r="U883" s="243"/>
      <c r="V883" s="243"/>
      <c r="W883" s="243"/>
    </row>
    <row r="884" spans="11:23" x14ac:dyDescent="0.25">
      <c r="K884" s="243"/>
      <c r="L884" s="243"/>
      <c r="M884" s="243"/>
      <c r="N884" s="243"/>
      <c r="O884" s="243"/>
      <c r="P884" s="243"/>
      <c r="Q884" s="243"/>
      <c r="R884" s="243"/>
      <c r="S884" s="243"/>
      <c r="T884" s="243"/>
      <c r="U884" s="243"/>
      <c r="V884" s="243"/>
      <c r="W884" s="243"/>
    </row>
    <row r="885" spans="11:23" x14ac:dyDescent="0.25">
      <c r="K885" s="243"/>
      <c r="L885" s="243"/>
      <c r="M885" s="243"/>
      <c r="N885" s="243"/>
      <c r="O885" s="243"/>
      <c r="P885" s="243"/>
      <c r="Q885" s="243"/>
      <c r="R885" s="243"/>
      <c r="S885" s="243"/>
      <c r="T885" s="243"/>
      <c r="U885" s="243"/>
      <c r="V885" s="243"/>
      <c r="W885" s="243"/>
    </row>
    <row r="886" spans="11:23" x14ac:dyDescent="0.25">
      <c r="K886" s="243"/>
      <c r="L886" s="243"/>
      <c r="M886" s="243"/>
      <c r="N886" s="243"/>
      <c r="O886" s="243"/>
      <c r="P886" s="243"/>
      <c r="Q886" s="243"/>
      <c r="R886" s="243"/>
      <c r="S886" s="243"/>
      <c r="T886" s="243"/>
      <c r="U886" s="243"/>
      <c r="V886" s="243"/>
      <c r="W886" s="243"/>
    </row>
    <row r="887" spans="11:23" x14ac:dyDescent="0.25">
      <c r="K887" s="243"/>
      <c r="L887" s="243"/>
      <c r="M887" s="243"/>
      <c r="N887" s="243"/>
      <c r="O887" s="243"/>
      <c r="P887" s="243"/>
      <c r="Q887" s="243"/>
      <c r="R887" s="243"/>
      <c r="S887" s="243"/>
      <c r="T887" s="243"/>
      <c r="U887" s="243"/>
      <c r="V887" s="243"/>
      <c r="W887" s="243"/>
    </row>
    <row r="888" spans="11:23" x14ac:dyDescent="0.25">
      <c r="K888" s="243"/>
      <c r="L888" s="243"/>
      <c r="M888" s="243"/>
      <c r="N888" s="243"/>
      <c r="O888" s="243"/>
      <c r="P888" s="243"/>
      <c r="Q888" s="243"/>
      <c r="R888" s="243"/>
      <c r="S888" s="243"/>
      <c r="T888" s="243"/>
      <c r="U888" s="243"/>
      <c r="V888" s="243"/>
      <c r="W888" s="243"/>
    </row>
    <row r="889" spans="11:23" x14ac:dyDescent="0.25">
      <c r="K889" s="243"/>
      <c r="L889" s="243"/>
      <c r="M889" s="243"/>
      <c r="N889" s="243"/>
      <c r="O889" s="243"/>
      <c r="P889" s="243"/>
      <c r="Q889" s="243"/>
      <c r="R889" s="243"/>
      <c r="S889" s="243"/>
      <c r="T889" s="243"/>
      <c r="U889" s="243"/>
      <c r="V889" s="243"/>
      <c r="W889" s="243"/>
    </row>
    <row r="890" spans="11:23" x14ac:dyDescent="0.25">
      <c r="K890" s="243"/>
      <c r="L890" s="243"/>
      <c r="M890" s="243"/>
      <c r="N890" s="243"/>
      <c r="O890" s="243"/>
      <c r="P890" s="243"/>
      <c r="Q890" s="243"/>
      <c r="R890" s="243"/>
      <c r="S890" s="243"/>
      <c r="T890" s="243"/>
      <c r="U890" s="243"/>
      <c r="V890" s="243"/>
      <c r="W890" s="243"/>
    </row>
    <row r="891" spans="11:23" x14ac:dyDescent="0.25">
      <c r="K891" s="243"/>
      <c r="L891" s="243"/>
      <c r="M891" s="243"/>
      <c r="N891" s="243"/>
      <c r="O891" s="243"/>
      <c r="P891" s="243"/>
      <c r="Q891" s="243"/>
      <c r="R891" s="243"/>
      <c r="S891" s="243"/>
      <c r="T891" s="243"/>
      <c r="U891" s="243"/>
      <c r="V891" s="243"/>
      <c r="W891" s="243"/>
    </row>
    <row r="892" spans="11:23" x14ac:dyDescent="0.25">
      <c r="K892" s="243"/>
      <c r="L892" s="243"/>
      <c r="M892" s="243"/>
      <c r="N892" s="243"/>
      <c r="O892" s="243"/>
      <c r="P892" s="243"/>
      <c r="Q892" s="243"/>
      <c r="R892" s="243"/>
      <c r="S892" s="243"/>
      <c r="T892" s="243"/>
      <c r="U892" s="243"/>
      <c r="V892" s="243"/>
      <c r="W892" s="243"/>
    </row>
    <row r="893" spans="11:23" x14ac:dyDescent="0.25">
      <c r="K893" s="243"/>
      <c r="L893" s="243"/>
      <c r="M893" s="243"/>
      <c r="N893" s="243"/>
      <c r="O893" s="243"/>
      <c r="P893" s="243"/>
      <c r="Q893" s="243"/>
      <c r="R893" s="243"/>
      <c r="S893" s="243"/>
      <c r="T893" s="243"/>
      <c r="U893" s="243"/>
      <c r="V893" s="243"/>
      <c r="W893" s="243"/>
    </row>
    <row r="894" spans="11:23" x14ac:dyDescent="0.25">
      <c r="K894" s="243"/>
      <c r="L894" s="243"/>
      <c r="M894" s="243"/>
      <c r="N894" s="243"/>
      <c r="O894" s="243"/>
      <c r="P894" s="243"/>
      <c r="Q894" s="243"/>
      <c r="R894" s="243"/>
      <c r="S894" s="243"/>
      <c r="T894" s="243"/>
      <c r="U894" s="243"/>
      <c r="V894" s="243"/>
      <c r="W894" s="243"/>
    </row>
    <row r="895" spans="11:23" x14ac:dyDescent="0.25">
      <c r="K895" s="243"/>
      <c r="L895" s="243"/>
      <c r="M895" s="243"/>
      <c r="N895" s="243"/>
      <c r="O895" s="243"/>
      <c r="P895" s="243"/>
      <c r="Q895" s="243"/>
      <c r="R895" s="243"/>
      <c r="S895" s="243"/>
      <c r="T895" s="243"/>
      <c r="U895" s="243"/>
      <c r="V895" s="243"/>
      <c r="W895" s="243"/>
    </row>
    <row r="896" spans="11:23" x14ac:dyDescent="0.25">
      <c r="K896" s="243"/>
      <c r="L896" s="243"/>
      <c r="M896" s="243"/>
      <c r="N896" s="243"/>
      <c r="O896" s="243"/>
      <c r="P896" s="243"/>
      <c r="Q896" s="243"/>
      <c r="R896" s="243"/>
      <c r="S896" s="243"/>
      <c r="T896" s="243"/>
      <c r="U896" s="243"/>
      <c r="V896" s="243"/>
      <c r="W896" s="243"/>
    </row>
    <row r="897" spans="11:23" x14ac:dyDescent="0.25">
      <c r="K897" s="243"/>
      <c r="L897" s="243"/>
      <c r="M897" s="243"/>
      <c r="N897" s="243"/>
      <c r="O897" s="243"/>
      <c r="P897" s="243"/>
      <c r="Q897" s="243"/>
      <c r="R897" s="243"/>
      <c r="S897" s="243"/>
      <c r="T897" s="243"/>
      <c r="U897" s="243"/>
      <c r="V897" s="243"/>
      <c r="W897" s="243"/>
    </row>
    <row r="898" spans="11:23" x14ac:dyDescent="0.25">
      <c r="K898" s="243"/>
      <c r="L898" s="243"/>
      <c r="M898" s="243"/>
      <c r="N898" s="243"/>
      <c r="O898" s="243"/>
      <c r="P898" s="243"/>
      <c r="Q898" s="243"/>
      <c r="R898" s="243"/>
      <c r="S898" s="243"/>
      <c r="T898" s="243"/>
      <c r="U898" s="243"/>
      <c r="V898" s="243"/>
      <c r="W898" s="243"/>
    </row>
    <row r="899" spans="11:23" x14ac:dyDescent="0.25">
      <c r="K899" s="243"/>
      <c r="L899" s="243"/>
      <c r="M899" s="243"/>
      <c r="N899" s="243"/>
      <c r="O899" s="243"/>
      <c r="P899" s="243"/>
      <c r="Q899" s="243"/>
      <c r="R899" s="243"/>
      <c r="S899" s="243"/>
      <c r="T899" s="243"/>
      <c r="U899" s="243"/>
      <c r="V899" s="243"/>
      <c r="W899" s="243"/>
    </row>
    <row r="900" spans="11:23" x14ac:dyDescent="0.25">
      <c r="K900" s="255" t="s">
        <v>242</v>
      </c>
      <c r="L900" s="255" t="s">
        <v>242</v>
      </c>
      <c r="M900" s="255" t="s">
        <v>242</v>
      </c>
      <c r="N900" s="255" t="s">
        <v>242</v>
      </c>
      <c r="O900" s="255" t="s">
        <v>242</v>
      </c>
      <c r="P900" s="255" t="s">
        <v>242</v>
      </c>
      <c r="Q900" s="255" t="s">
        <v>242</v>
      </c>
      <c r="R900" s="255" t="s">
        <v>242</v>
      </c>
      <c r="S900" s="255" t="s">
        <v>242</v>
      </c>
      <c r="T900" s="255" t="s">
        <v>242</v>
      </c>
      <c r="U900" s="255" t="s">
        <v>242</v>
      </c>
      <c r="V900" s="255" t="s">
        <v>242</v>
      </c>
      <c r="W900" s="255" t="s">
        <v>242</v>
      </c>
    </row>
    <row r="901" spans="11:23" x14ac:dyDescent="0.25">
      <c r="K901" s="243"/>
      <c r="L901" s="243"/>
      <c r="M901" s="243"/>
      <c r="N901" s="243"/>
      <c r="O901" s="243"/>
      <c r="P901" s="243"/>
      <c r="Q901" s="243"/>
      <c r="R901" s="243"/>
      <c r="S901" s="243"/>
      <c r="T901" s="243"/>
      <c r="U901" s="243"/>
      <c r="V901" s="243"/>
      <c r="W901" s="243"/>
    </row>
    <row r="902" spans="11:23" x14ac:dyDescent="0.25">
      <c r="K902" s="243"/>
      <c r="L902" s="243"/>
      <c r="M902" s="243"/>
      <c r="N902" s="243"/>
      <c r="O902" s="243"/>
      <c r="P902" s="243"/>
      <c r="Q902" s="243"/>
      <c r="R902" s="243"/>
      <c r="S902" s="243"/>
      <c r="T902" s="243"/>
      <c r="U902" s="243"/>
      <c r="V902" s="243"/>
      <c r="W902" s="243"/>
    </row>
    <row r="903" spans="11:23" x14ac:dyDescent="0.25">
      <c r="K903" s="243"/>
      <c r="L903" s="243"/>
      <c r="M903" s="243"/>
      <c r="N903" s="243"/>
      <c r="O903" s="243"/>
      <c r="P903" s="243"/>
      <c r="Q903" s="243"/>
      <c r="R903" s="243"/>
      <c r="S903" s="243"/>
      <c r="T903" s="243"/>
      <c r="U903" s="243"/>
      <c r="V903" s="243"/>
      <c r="W903" s="243"/>
    </row>
    <row r="904" spans="11:23" x14ac:dyDescent="0.25">
      <c r="K904" s="243"/>
      <c r="L904" s="243"/>
      <c r="M904" s="243"/>
      <c r="N904" s="243"/>
      <c r="O904" s="243"/>
      <c r="P904" s="243"/>
      <c r="Q904" s="243"/>
      <c r="R904" s="243"/>
      <c r="S904" s="243"/>
      <c r="T904" s="243"/>
      <c r="U904" s="243"/>
      <c r="V904" s="243"/>
      <c r="W904" s="243"/>
    </row>
    <row r="905" spans="11:23" x14ac:dyDescent="0.25">
      <c r="K905" s="243"/>
      <c r="L905" s="243"/>
      <c r="M905" s="243"/>
      <c r="N905" s="243"/>
      <c r="O905" s="243"/>
      <c r="P905" s="243"/>
      <c r="Q905" s="243"/>
      <c r="R905" s="243"/>
      <c r="S905" s="243"/>
      <c r="T905" s="243"/>
      <c r="U905" s="243"/>
      <c r="V905" s="243"/>
      <c r="W905" s="243"/>
    </row>
    <row r="906" spans="11:23" x14ac:dyDescent="0.25">
      <c r="K906" s="243"/>
      <c r="L906" s="243"/>
      <c r="M906" s="243"/>
      <c r="N906" s="243"/>
      <c r="O906" s="243"/>
      <c r="P906" s="243"/>
      <c r="Q906" s="243"/>
      <c r="R906" s="243"/>
      <c r="S906" s="243"/>
      <c r="T906" s="243"/>
      <c r="U906" s="243"/>
      <c r="V906" s="243"/>
      <c r="W906" s="243"/>
    </row>
    <row r="907" spans="11:23" x14ac:dyDescent="0.25">
      <c r="K907" s="243"/>
      <c r="L907" s="243"/>
      <c r="M907" s="243"/>
      <c r="N907" s="243"/>
      <c r="O907" s="243"/>
      <c r="P907" s="243"/>
      <c r="Q907" s="243"/>
      <c r="R907" s="243"/>
      <c r="S907" s="243"/>
      <c r="T907" s="243"/>
      <c r="U907" s="243"/>
      <c r="V907" s="243"/>
      <c r="W907" s="243"/>
    </row>
    <row r="908" spans="11:23" x14ac:dyDescent="0.25">
      <c r="K908" s="243"/>
      <c r="L908" s="243"/>
      <c r="M908" s="243"/>
      <c r="N908" s="243"/>
      <c r="O908" s="243"/>
      <c r="P908" s="243"/>
      <c r="Q908" s="243"/>
      <c r="R908" s="243"/>
      <c r="S908" s="243"/>
      <c r="T908" s="243"/>
      <c r="U908" s="243"/>
      <c r="V908" s="243"/>
      <c r="W908" s="243"/>
    </row>
    <row r="909" spans="11:23" x14ac:dyDescent="0.25">
      <c r="K909" s="243"/>
      <c r="L909" s="243"/>
      <c r="M909" s="243"/>
      <c r="N909" s="243"/>
      <c r="O909" s="243"/>
      <c r="P909" s="243"/>
      <c r="Q909" s="243"/>
      <c r="R909" s="243"/>
      <c r="S909" s="243"/>
      <c r="T909" s="243"/>
      <c r="U909" s="243"/>
      <c r="V909" s="243"/>
      <c r="W909" s="243"/>
    </row>
    <row r="910" spans="11:23" x14ac:dyDescent="0.25">
      <c r="K910" s="243"/>
      <c r="L910" s="243"/>
      <c r="M910" s="243"/>
      <c r="N910" s="243"/>
      <c r="O910" s="243"/>
      <c r="P910" s="243"/>
      <c r="Q910" s="243"/>
      <c r="R910" s="243"/>
      <c r="S910" s="243"/>
      <c r="T910" s="243"/>
      <c r="U910" s="243"/>
      <c r="V910" s="243"/>
      <c r="W910" s="243"/>
    </row>
    <row r="911" spans="11:23" x14ac:dyDescent="0.25">
      <c r="K911" s="243"/>
      <c r="L911" s="243"/>
      <c r="M911" s="243"/>
      <c r="N911" s="243"/>
      <c r="O911" s="243"/>
      <c r="P911" s="243"/>
      <c r="Q911" s="243"/>
      <c r="R911" s="243"/>
      <c r="S911" s="243"/>
      <c r="T911" s="243"/>
      <c r="U911" s="243"/>
      <c r="V911" s="243"/>
      <c r="W911" s="243"/>
    </row>
    <row r="912" spans="11:23" x14ac:dyDescent="0.25">
      <c r="K912" s="243"/>
      <c r="L912" s="243"/>
      <c r="M912" s="243"/>
      <c r="N912" s="243"/>
      <c r="O912" s="243"/>
      <c r="P912" s="243"/>
      <c r="Q912" s="243"/>
      <c r="R912" s="243"/>
      <c r="S912" s="243"/>
      <c r="T912" s="243"/>
      <c r="U912" s="243"/>
      <c r="V912" s="243"/>
      <c r="W912" s="243"/>
    </row>
    <row r="913" spans="11:23" x14ac:dyDescent="0.25">
      <c r="K913" s="243"/>
      <c r="L913" s="243"/>
      <c r="M913" s="243"/>
      <c r="N913" s="243"/>
      <c r="O913" s="243"/>
      <c r="P913" s="243"/>
      <c r="Q913" s="243"/>
      <c r="R913" s="243"/>
      <c r="S913" s="243"/>
      <c r="T913" s="243"/>
      <c r="U913" s="243"/>
      <c r="V913" s="243"/>
      <c r="W913" s="243"/>
    </row>
    <row r="914" spans="11:23" x14ac:dyDescent="0.25">
      <c r="K914" s="243"/>
      <c r="L914" s="243"/>
      <c r="M914" s="243"/>
      <c r="N914" s="243"/>
      <c r="O914" s="243"/>
      <c r="P914" s="243"/>
      <c r="Q914" s="243"/>
      <c r="R914" s="243"/>
      <c r="S914" s="243"/>
      <c r="T914" s="243"/>
      <c r="U914" s="243"/>
      <c r="V914" s="243"/>
      <c r="W914" s="243"/>
    </row>
    <row r="915" spans="11:23" x14ac:dyDescent="0.25">
      <c r="K915" s="243"/>
      <c r="L915" s="243"/>
      <c r="M915" s="243"/>
      <c r="N915" s="243"/>
      <c r="O915" s="243"/>
      <c r="P915" s="243"/>
      <c r="Q915" s="243"/>
      <c r="R915" s="243"/>
      <c r="S915" s="243"/>
      <c r="T915" s="243"/>
      <c r="U915" s="243"/>
      <c r="V915" s="243"/>
      <c r="W915" s="243"/>
    </row>
    <row r="916" spans="11:23" x14ac:dyDescent="0.25">
      <c r="K916" s="243"/>
      <c r="L916" s="243"/>
      <c r="M916" s="243"/>
      <c r="N916" s="243"/>
      <c r="O916" s="243"/>
      <c r="P916" s="243"/>
      <c r="Q916" s="243"/>
      <c r="R916" s="243"/>
      <c r="S916" s="243"/>
      <c r="T916" s="243"/>
      <c r="U916" s="243"/>
      <c r="V916" s="243"/>
      <c r="W916" s="243"/>
    </row>
    <row r="917" spans="11:23" x14ac:dyDescent="0.25">
      <c r="K917" s="243"/>
      <c r="L917" s="243"/>
      <c r="M917" s="243"/>
      <c r="N917" s="243"/>
      <c r="O917" s="243"/>
      <c r="P917" s="243"/>
      <c r="Q917" s="243"/>
      <c r="R917" s="243"/>
      <c r="S917" s="243"/>
      <c r="T917" s="243"/>
      <c r="U917" s="243"/>
      <c r="V917" s="243"/>
      <c r="W917" s="243"/>
    </row>
    <row r="918" spans="11:23" x14ac:dyDescent="0.25">
      <c r="K918" s="243"/>
      <c r="L918" s="243"/>
      <c r="M918" s="243"/>
      <c r="N918" s="243"/>
      <c r="O918" s="243"/>
      <c r="P918" s="243"/>
      <c r="Q918" s="243"/>
      <c r="R918" s="243"/>
      <c r="S918" s="243"/>
      <c r="T918" s="243"/>
      <c r="U918" s="243"/>
      <c r="V918" s="243"/>
      <c r="W918" s="243"/>
    </row>
    <row r="919" spans="11:23" x14ac:dyDescent="0.25">
      <c r="K919" s="243"/>
      <c r="L919" s="243"/>
      <c r="M919" s="243"/>
      <c r="N919" s="243"/>
      <c r="O919" s="243"/>
      <c r="P919" s="243"/>
      <c r="Q919" s="243"/>
      <c r="R919" s="243"/>
      <c r="S919" s="243"/>
      <c r="T919" s="243"/>
      <c r="U919" s="243"/>
      <c r="V919" s="243"/>
      <c r="W919" s="243"/>
    </row>
    <row r="920" spans="11:23" x14ac:dyDescent="0.25">
      <c r="K920" s="243"/>
      <c r="L920" s="243"/>
      <c r="M920" s="243"/>
      <c r="N920" s="243"/>
      <c r="O920" s="243"/>
      <c r="P920" s="243"/>
      <c r="Q920" s="243"/>
      <c r="R920" s="243"/>
      <c r="S920" s="243"/>
      <c r="T920" s="243"/>
      <c r="U920" s="243"/>
      <c r="V920" s="243"/>
      <c r="W920" s="243"/>
    </row>
    <row r="921" spans="11:23" x14ac:dyDescent="0.25">
      <c r="K921" s="243"/>
      <c r="L921" s="243"/>
      <c r="M921" s="243"/>
      <c r="N921" s="243"/>
      <c r="O921" s="243"/>
      <c r="P921" s="243"/>
      <c r="Q921" s="243"/>
      <c r="R921" s="243"/>
      <c r="S921" s="243"/>
      <c r="T921" s="243"/>
      <c r="U921" s="243"/>
      <c r="V921" s="243"/>
      <c r="W921" s="243"/>
    </row>
    <row r="922" spans="11:23" x14ac:dyDescent="0.25">
      <c r="K922" s="243"/>
      <c r="L922" s="243"/>
      <c r="M922" s="243"/>
      <c r="N922" s="243"/>
      <c r="O922" s="243"/>
      <c r="P922" s="243"/>
      <c r="Q922" s="243"/>
      <c r="R922" s="243"/>
      <c r="S922" s="243"/>
      <c r="T922" s="243"/>
      <c r="U922" s="243"/>
      <c r="V922" s="243"/>
      <c r="W922" s="243"/>
    </row>
    <row r="923" spans="11:23" x14ac:dyDescent="0.25">
      <c r="K923" s="243"/>
      <c r="L923" s="243"/>
      <c r="M923" s="243"/>
      <c r="N923" s="243"/>
      <c r="O923" s="243"/>
      <c r="P923" s="243"/>
      <c r="Q923" s="243"/>
      <c r="R923" s="243"/>
      <c r="S923" s="243"/>
      <c r="T923" s="243"/>
      <c r="U923" s="243"/>
      <c r="V923" s="243"/>
      <c r="W923" s="243"/>
    </row>
    <row r="924" spans="11:23" x14ac:dyDescent="0.25">
      <c r="K924" s="243"/>
      <c r="L924" s="243"/>
      <c r="M924" s="243"/>
      <c r="N924" s="243"/>
      <c r="O924" s="243"/>
      <c r="P924" s="243"/>
      <c r="Q924" s="243"/>
      <c r="R924" s="243"/>
      <c r="S924" s="243"/>
      <c r="T924" s="243"/>
      <c r="U924" s="243"/>
      <c r="V924" s="243"/>
      <c r="W924" s="243"/>
    </row>
    <row r="925" spans="11:23" x14ac:dyDescent="0.25">
      <c r="K925" s="243"/>
      <c r="L925" s="243"/>
      <c r="M925" s="243"/>
      <c r="N925" s="243"/>
      <c r="O925" s="243"/>
      <c r="P925" s="243"/>
      <c r="Q925" s="243"/>
      <c r="R925" s="243"/>
      <c r="S925" s="243"/>
      <c r="T925" s="243"/>
      <c r="U925" s="243"/>
      <c r="V925" s="243"/>
      <c r="W925" s="243"/>
    </row>
    <row r="926" spans="11:23" x14ac:dyDescent="0.25">
      <c r="K926" s="243"/>
      <c r="L926" s="243"/>
      <c r="M926" s="243"/>
      <c r="N926" s="243"/>
      <c r="O926" s="243"/>
      <c r="P926" s="243"/>
      <c r="Q926" s="243"/>
      <c r="R926" s="243"/>
      <c r="S926" s="243"/>
      <c r="T926" s="243"/>
      <c r="U926" s="243"/>
      <c r="V926" s="243"/>
      <c r="W926" s="243"/>
    </row>
    <row r="927" spans="11:23" x14ac:dyDescent="0.25">
      <c r="K927" s="243"/>
      <c r="L927" s="243"/>
      <c r="M927" s="243"/>
      <c r="N927" s="243"/>
      <c r="O927" s="243"/>
      <c r="P927" s="243"/>
      <c r="Q927" s="243"/>
      <c r="R927" s="243"/>
      <c r="S927" s="243"/>
      <c r="T927" s="243"/>
      <c r="U927" s="243"/>
      <c r="V927" s="243"/>
      <c r="W927" s="243"/>
    </row>
    <row r="928" spans="11:23" x14ac:dyDescent="0.25">
      <c r="K928" s="243"/>
      <c r="L928" s="243"/>
      <c r="M928" s="243"/>
      <c r="N928" s="243"/>
      <c r="O928" s="243"/>
      <c r="P928" s="243"/>
      <c r="Q928" s="243"/>
      <c r="R928" s="243"/>
      <c r="S928" s="243"/>
      <c r="T928" s="243"/>
      <c r="U928" s="243"/>
      <c r="V928" s="243"/>
      <c r="W928" s="243"/>
    </row>
    <row r="929" spans="11:23" x14ac:dyDescent="0.25">
      <c r="K929" s="243"/>
      <c r="L929" s="243"/>
      <c r="M929" s="243"/>
      <c r="N929" s="243"/>
      <c r="O929" s="243"/>
      <c r="P929" s="243"/>
      <c r="Q929" s="243"/>
      <c r="R929" s="243"/>
      <c r="S929" s="243"/>
      <c r="T929" s="243"/>
      <c r="U929" s="243"/>
      <c r="V929" s="243"/>
      <c r="W929" s="243"/>
    </row>
    <row r="930" spans="11:23" x14ac:dyDescent="0.25">
      <c r="K930" s="243"/>
      <c r="L930" s="243"/>
      <c r="M930" s="243"/>
      <c r="N930" s="243"/>
      <c r="O930" s="243"/>
      <c r="P930" s="243"/>
      <c r="Q930" s="243"/>
      <c r="R930" s="243"/>
      <c r="S930" s="243"/>
      <c r="T930" s="243"/>
      <c r="U930" s="243"/>
      <c r="V930" s="243"/>
      <c r="W930" s="243"/>
    </row>
    <row r="931" spans="11:23" x14ac:dyDescent="0.25">
      <c r="K931" s="243"/>
      <c r="L931" s="243"/>
      <c r="M931" s="243"/>
      <c r="N931" s="243"/>
      <c r="O931" s="243"/>
      <c r="P931" s="243"/>
      <c r="Q931" s="243"/>
      <c r="R931" s="243"/>
      <c r="S931" s="243"/>
      <c r="T931" s="243"/>
      <c r="U931" s="243"/>
      <c r="V931" s="243"/>
      <c r="W931" s="243"/>
    </row>
    <row r="932" spans="11:23" x14ac:dyDescent="0.25">
      <c r="K932" s="243"/>
      <c r="L932" s="243"/>
      <c r="M932" s="243"/>
      <c r="N932" s="243"/>
      <c r="O932" s="243"/>
      <c r="P932" s="243"/>
      <c r="Q932" s="243"/>
      <c r="R932" s="243"/>
      <c r="S932" s="243"/>
      <c r="T932" s="243"/>
      <c r="U932" s="243"/>
      <c r="V932" s="243"/>
      <c r="W932" s="243"/>
    </row>
    <row r="933" spans="11:23" x14ac:dyDescent="0.25">
      <c r="K933" s="243"/>
      <c r="L933" s="243"/>
      <c r="M933" s="243"/>
      <c r="N933" s="243"/>
      <c r="O933" s="243"/>
      <c r="P933" s="243"/>
      <c r="Q933" s="243"/>
      <c r="R933" s="243"/>
      <c r="S933" s="243"/>
      <c r="T933" s="243"/>
      <c r="U933" s="243"/>
      <c r="V933" s="243"/>
      <c r="W933" s="243"/>
    </row>
    <row r="934" spans="11:23" x14ac:dyDescent="0.25">
      <c r="K934" s="243"/>
      <c r="L934" s="243"/>
      <c r="M934" s="243"/>
      <c r="N934" s="243"/>
      <c r="O934" s="243"/>
      <c r="P934" s="243"/>
      <c r="Q934" s="243"/>
      <c r="R934" s="243"/>
      <c r="S934" s="243"/>
      <c r="T934" s="243"/>
      <c r="U934" s="243"/>
      <c r="V934" s="243"/>
      <c r="W934" s="243"/>
    </row>
    <row r="935" spans="11:23" x14ac:dyDescent="0.25">
      <c r="K935" s="243"/>
      <c r="L935" s="243"/>
      <c r="M935" s="243"/>
      <c r="N935" s="243"/>
      <c r="O935" s="243"/>
      <c r="P935" s="243"/>
      <c r="Q935" s="243"/>
      <c r="R935" s="243"/>
      <c r="S935" s="243"/>
      <c r="T935" s="243"/>
      <c r="U935" s="243"/>
      <c r="V935" s="243"/>
      <c r="W935" s="243"/>
    </row>
    <row r="936" spans="11:23" x14ac:dyDescent="0.25">
      <c r="K936" s="243"/>
      <c r="L936" s="243"/>
      <c r="M936" s="243"/>
      <c r="N936" s="243"/>
      <c r="O936" s="243"/>
      <c r="P936" s="243"/>
      <c r="Q936" s="243"/>
      <c r="R936" s="243"/>
      <c r="S936" s="243"/>
      <c r="T936" s="243"/>
      <c r="U936" s="243"/>
      <c r="V936" s="243"/>
      <c r="W936" s="243"/>
    </row>
    <row r="937" spans="11:23" x14ac:dyDescent="0.25">
      <c r="K937" s="243"/>
      <c r="L937" s="243"/>
      <c r="M937" s="243"/>
      <c r="N937" s="243"/>
      <c r="O937" s="243"/>
      <c r="P937" s="243"/>
      <c r="Q937" s="243"/>
      <c r="R937" s="243"/>
      <c r="S937" s="243"/>
      <c r="T937" s="243"/>
      <c r="U937" s="243"/>
      <c r="V937" s="243"/>
      <c r="W937" s="243"/>
    </row>
    <row r="938" spans="11:23" x14ac:dyDescent="0.25">
      <c r="K938" s="243"/>
      <c r="L938" s="243"/>
      <c r="M938" s="243"/>
      <c r="N938" s="243"/>
      <c r="O938" s="243"/>
      <c r="P938" s="243"/>
      <c r="Q938" s="243"/>
      <c r="R938" s="243"/>
      <c r="S938" s="243"/>
      <c r="T938" s="243"/>
      <c r="U938" s="243"/>
      <c r="V938" s="243"/>
      <c r="W938" s="243"/>
    </row>
    <row r="939" spans="11:23" x14ac:dyDescent="0.25">
      <c r="K939" s="243"/>
      <c r="L939" s="243"/>
      <c r="M939" s="243"/>
      <c r="N939" s="243"/>
      <c r="O939" s="243"/>
      <c r="P939" s="243"/>
      <c r="Q939" s="243"/>
      <c r="R939" s="243"/>
      <c r="S939" s="243"/>
      <c r="T939" s="243"/>
      <c r="U939" s="243"/>
      <c r="V939" s="243"/>
      <c r="W939" s="243"/>
    </row>
    <row r="940" spans="11:23" x14ac:dyDescent="0.25">
      <c r="K940" s="243"/>
      <c r="L940" s="243"/>
      <c r="M940" s="243"/>
      <c r="N940" s="243"/>
      <c r="O940" s="243"/>
      <c r="P940" s="243"/>
      <c r="Q940" s="243"/>
      <c r="R940" s="243"/>
      <c r="S940" s="243"/>
      <c r="T940" s="243"/>
      <c r="U940" s="243"/>
      <c r="V940" s="243"/>
      <c r="W940" s="243"/>
    </row>
    <row r="941" spans="11:23" x14ac:dyDescent="0.25">
      <c r="K941" s="243"/>
      <c r="L941" s="243"/>
      <c r="M941" s="243"/>
      <c r="N941" s="243"/>
      <c r="O941" s="243"/>
      <c r="P941" s="243"/>
      <c r="Q941" s="243"/>
      <c r="R941" s="243"/>
      <c r="S941" s="243"/>
      <c r="T941" s="243"/>
      <c r="U941" s="243"/>
      <c r="V941" s="243"/>
      <c r="W941" s="243"/>
    </row>
    <row r="942" spans="11:23" x14ac:dyDescent="0.25">
      <c r="K942" s="243"/>
      <c r="L942" s="243"/>
      <c r="M942" s="243"/>
      <c r="N942" s="243"/>
      <c r="O942" s="243"/>
      <c r="P942" s="243"/>
      <c r="Q942" s="243"/>
      <c r="R942" s="243"/>
      <c r="S942" s="243"/>
      <c r="T942" s="243"/>
      <c r="U942" s="243"/>
      <c r="V942" s="243"/>
      <c r="W942" s="243"/>
    </row>
    <row r="943" spans="11:23" x14ac:dyDescent="0.25">
      <c r="K943" s="243"/>
      <c r="L943" s="243"/>
      <c r="M943" s="243"/>
      <c r="N943" s="243"/>
      <c r="O943" s="243"/>
      <c r="P943" s="243"/>
      <c r="Q943" s="243"/>
      <c r="R943" s="243"/>
      <c r="S943" s="243"/>
      <c r="T943" s="243"/>
      <c r="U943" s="243"/>
      <c r="V943" s="243"/>
      <c r="W943" s="243"/>
    </row>
    <row r="944" spans="11:23" x14ac:dyDescent="0.25">
      <c r="K944" s="243"/>
      <c r="L944" s="243"/>
      <c r="M944" s="243"/>
      <c r="N944" s="243"/>
      <c r="O944" s="243"/>
      <c r="P944" s="243"/>
      <c r="Q944" s="243"/>
      <c r="R944" s="243"/>
      <c r="S944" s="243"/>
      <c r="T944" s="243"/>
      <c r="U944" s="243"/>
      <c r="V944" s="243"/>
      <c r="W944" s="243"/>
    </row>
    <row r="945" spans="11:23" x14ac:dyDescent="0.25">
      <c r="K945" s="243"/>
      <c r="L945" s="243"/>
      <c r="M945" s="243"/>
      <c r="N945" s="243"/>
      <c r="O945" s="243"/>
      <c r="P945" s="243"/>
      <c r="Q945" s="243"/>
      <c r="R945" s="243"/>
      <c r="S945" s="243"/>
      <c r="T945" s="243"/>
      <c r="U945" s="243"/>
      <c r="V945" s="243"/>
      <c r="W945" s="243"/>
    </row>
    <row r="946" spans="11:23" x14ac:dyDescent="0.25">
      <c r="K946" s="243"/>
      <c r="L946" s="243"/>
      <c r="M946" s="243"/>
      <c r="N946" s="243"/>
      <c r="O946" s="243"/>
      <c r="P946" s="243"/>
      <c r="Q946" s="243"/>
      <c r="R946" s="243"/>
      <c r="S946" s="243"/>
      <c r="T946" s="243"/>
      <c r="U946" s="243"/>
      <c r="V946" s="243"/>
      <c r="W946" s="243"/>
    </row>
    <row r="947" spans="11:23" x14ac:dyDescent="0.25">
      <c r="K947" s="243"/>
      <c r="L947" s="243"/>
      <c r="M947" s="243"/>
      <c r="N947" s="243"/>
      <c r="O947" s="243"/>
      <c r="P947" s="243"/>
      <c r="Q947" s="243"/>
      <c r="R947" s="243"/>
      <c r="S947" s="243"/>
      <c r="T947" s="243"/>
      <c r="U947" s="243"/>
      <c r="V947" s="243"/>
      <c r="W947" s="243"/>
    </row>
    <row r="948" spans="11:23" x14ac:dyDescent="0.25">
      <c r="K948" s="243"/>
      <c r="L948" s="243"/>
      <c r="M948" s="243"/>
      <c r="N948" s="243"/>
      <c r="O948" s="243"/>
      <c r="P948" s="243"/>
      <c r="Q948" s="243"/>
      <c r="R948" s="243"/>
      <c r="S948" s="243"/>
      <c r="T948" s="243"/>
      <c r="U948" s="243"/>
      <c r="V948" s="243"/>
      <c r="W948" s="243"/>
    </row>
    <row r="949" spans="11:23" x14ac:dyDescent="0.25">
      <c r="K949" s="243"/>
      <c r="L949" s="243"/>
      <c r="M949" s="243"/>
      <c r="N949" s="243"/>
      <c r="O949" s="243"/>
      <c r="P949" s="243"/>
      <c r="Q949" s="243"/>
      <c r="R949" s="243"/>
      <c r="S949" s="243"/>
      <c r="T949" s="243"/>
      <c r="U949" s="243"/>
      <c r="V949" s="243"/>
      <c r="W949" s="243"/>
    </row>
    <row r="950" spans="11:23" x14ac:dyDescent="0.25">
      <c r="K950" s="243"/>
      <c r="L950" s="243"/>
      <c r="M950" s="243"/>
      <c r="N950" s="243"/>
      <c r="O950" s="243"/>
      <c r="P950" s="243"/>
      <c r="Q950" s="243"/>
      <c r="R950" s="243"/>
      <c r="S950" s="243"/>
      <c r="T950" s="243"/>
      <c r="U950" s="243"/>
      <c r="V950" s="243"/>
      <c r="W950" s="243"/>
    </row>
    <row r="951" spans="11:23" x14ac:dyDescent="0.25">
      <c r="K951" s="243"/>
      <c r="L951" s="243"/>
      <c r="M951" s="243"/>
      <c r="N951" s="243"/>
      <c r="O951" s="243"/>
      <c r="P951" s="243"/>
      <c r="Q951" s="243"/>
      <c r="R951" s="243"/>
      <c r="S951" s="243"/>
      <c r="T951" s="243"/>
      <c r="U951" s="243"/>
      <c r="V951" s="243"/>
      <c r="W951" s="243"/>
    </row>
    <row r="952" spans="11:23" x14ac:dyDescent="0.25">
      <c r="K952" s="243"/>
      <c r="L952" s="243"/>
      <c r="M952" s="243"/>
      <c r="N952" s="243"/>
      <c r="O952" s="243"/>
      <c r="P952" s="243"/>
      <c r="Q952" s="243"/>
      <c r="R952" s="243"/>
      <c r="S952" s="243"/>
      <c r="T952" s="243"/>
      <c r="U952" s="243"/>
      <c r="V952" s="243"/>
      <c r="W952" s="243"/>
    </row>
    <row r="953" spans="11:23" x14ac:dyDescent="0.25">
      <c r="K953" s="243"/>
      <c r="L953" s="243"/>
      <c r="M953" s="243"/>
      <c r="N953" s="243"/>
      <c r="O953" s="243"/>
      <c r="P953" s="243"/>
      <c r="Q953" s="243"/>
      <c r="R953" s="243"/>
      <c r="S953" s="243"/>
      <c r="T953" s="243"/>
      <c r="U953" s="243"/>
      <c r="V953" s="243"/>
      <c r="W953" s="243"/>
    </row>
    <row r="954" spans="11:23" x14ac:dyDescent="0.25">
      <c r="K954" s="243"/>
      <c r="L954" s="243"/>
      <c r="M954" s="243"/>
      <c r="N954" s="243"/>
      <c r="O954" s="243"/>
      <c r="P954" s="243"/>
      <c r="Q954" s="243"/>
      <c r="R954" s="243"/>
      <c r="S954" s="243"/>
      <c r="T954" s="243"/>
      <c r="U954" s="243"/>
      <c r="V954" s="243"/>
      <c r="W954" s="243"/>
    </row>
    <row r="955" spans="11:23" x14ac:dyDescent="0.25">
      <c r="K955" s="243"/>
      <c r="L955" s="243"/>
      <c r="M955" s="243"/>
      <c r="N955" s="243"/>
      <c r="O955" s="243"/>
      <c r="P955" s="243"/>
      <c r="Q955" s="243"/>
      <c r="R955" s="243"/>
      <c r="S955" s="243"/>
      <c r="T955" s="243"/>
      <c r="U955" s="243"/>
      <c r="V955" s="243"/>
      <c r="W955" s="243"/>
    </row>
    <row r="956" spans="11:23" x14ac:dyDescent="0.25">
      <c r="K956" s="243"/>
      <c r="L956" s="243"/>
      <c r="M956" s="243"/>
      <c r="N956" s="243"/>
      <c r="O956" s="243"/>
      <c r="P956" s="243"/>
      <c r="Q956" s="243"/>
      <c r="R956" s="243"/>
      <c r="S956" s="243"/>
      <c r="T956" s="243"/>
      <c r="U956" s="243"/>
      <c r="V956" s="243"/>
      <c r="W956" s="243"/>
    </row>
    <row r="957" spans="11:23" x14ac:dyDescent="0.25">
      <c r="K957" s="243"/>
      <c r="L957" s="243"/>
      <c r="M957" s="243"/>
      <c r="N957" s="243"/>
      <c r="O957" s="243"/>
      <c r="P957" s="243"/>
      <c r="Q957" s="243"/>
      <c r="R957" s="243"/>
      <c r="S957" s="243"/>
      <c r="T957" s="243"/>
      <c r="U957" s="243"/>
      <c r="V957" s="243"/>
      <c r="W957" s="243"/>
    </row>
    <row r="958" spans="11:23" x14ac:dyDescent="0.25">
      <c r="K958" s="243"/>
      <c r="L958" s="243"/>
      <c r="M958" s="243"/>
      <c r="N958" s="243"/>
      <c r="O958" s="243"/>
      <c r="P958" s="243"/>
      <c r="Q958" s="243"/>
      <c r="R958" s="243"/>
      <c r="S958" s="243"/>
      <c r="T958" s="243"/>
      <c r="U958" s="243"/>
      <c r="V958" s="243"/>
      <c r="W958" s="243"/>
    </row>
    <row r="959" spans="11:23" x14ac:dyDescent="0.25">
      <c r="K959" s="243"/>
      <c r="L959" s="243"/>
      <c r="M959" s="243"/>
      <c r="N959" s="243"/>
      <c r="O959" s="243"/>
      <c r="P959" s="243"/>
      <c r="Q959" s="243"/>
      <c r="R959" s="243"/>
      <c r="S959" s="243"/>
      <c r="T959" s="243"/>
      <c r="U959" s="243"/>
      <c r="V959" s="243"/>
      <c r="W959" s="243"/>
    </row>
    <row r="960" spans="11:23" x14ac:dyDescent="0.25">
      <c r="K960" s="255" t="s">
        <v>242</v>
      </c>
      <c r="L960" s="255" t="s">
        <v>242</v>
      </c>
      <c r="M960" s="255" t="s">
        <v>242</v>
      </c>
      <c r="N960" s="255" t="s">
        <v>242</v>
      </c>
      <c r="O960" s="255" t="s">
        <v>242</v>
      </c>
      <c r="P960" s="255" t="s">
        <v>242</v>
      </c>
      <c r="Q960" s="255" t="s">
        <v>242</v>
      </c>
      <c r="R960" s="255" t="s">
        <v>242</v>
      </c>
      <c r="S960" s="255" t="s">
        <v>242</v>
      </c>
      <c r="T960" s="255" t="s">
        <v>242</v>
      </c>
      <c r="U960" s="255" t="s">
        <v>242</v>
      </c>
      <c r="V960" s="255" t="s">
        <v>242</v>
      </c>
      <c r="W960" s="255" t="s">
        <v>242</v>
      </c>
    </row>
    <row r="961" spans="11:23" x14ac:dyDescent="0.25">
      <c r="K961" s="243"/>
      <c r="L961" s="243"/>
      <c r="M961" s="243"/>
      <c r="N961" s="243"/>
      <c r="O961" s="243"/>
      <c r="P961" s="243"/>
      <c r="Q961" s="243"/>
      <c r="R961" s="243"/>
      <c r="S961" s="243"/>
      <c r="T961" s="243"/>
      <c r="U961" s="243"/>
      <c r="V961" s="243"/>
      <c r="W961" s="243"/>
    </row>
    <row r="962" spans="11:23" x14ac:dyDescent="0.25">
      <c r="K962" s="243"/>
      <c r="L962" s="243"/>
      <c r="M962" s="243"/>
      <c r="N962" s="243"/>
      <c r="O962" s="243"/>
      <c r="P962" s="243"/>
      <c r="Q962" s="243"/>
      <c r="R962" s="243"/>
      <c r="S962" s="243"/>
      <c r="T962" s="243"/>
      <c r="U962" s="243"/>
      <c r="V962" s="243"/>
      <c r="W962" s="243"/>
    </row>
    <row r="963" spans="11:23" x14ac:dyDescent="0.25">
      <c r="K963" s="243"/>
      <c r="L963" s="243"/>
      <c r="M963" s="243"/>
      <c r="N963" s="243"/>
      <c r="O963" s="243"/>
      <c r="P963" s="243"/>
      <c r="Q963" s="243"/>
      <c r="R963" s="243"/>
      <c r="S963" s="243"/>
      <c r="T963" s="243"/>
      <c r="U963" s="243"/>
      <c r="V963" s="243"/>
      <c r="W963" s="243"/>
    </row>
    <row r="964" spans="11:23" x14ac:dyDescent="0.25">
      <c r="K964" s="243"/>
      <c r="L964" s="243"/>
      <c r="M964" s="243"/>
      <c r="N964" s="243"/>
      <c r="O964" s="243"/>
      <c r="P964" s="243"/>
      <c r="Q964" s="243"/>
      <c r="R964" s="243"/>
      <c r="S964" s="243"/>
      <c r="T964" s="243"/>
      <c r="U964" s="243"/>
      <c r="V964" s="243"/>
      <c r="W964" s="243"/>
    </row>
    <row r="965" spans="11:23" x14ac:dyDescent="0.25">
      <c r="K965" s="243"/>
      <c r="L965" s="243"/>
      <c r="M965" s="243"/>
      <c r="N965" s="243"/>
      <c r="O965" s="243"/>
      <c r="P965" s="243"/>
      <c r="Q965" s="243"/>
      <c r="R965" s="243"/>
      <c r="S965" s="243"/>
      <c r="T965" s="243"/>
      <c r="U965" s="243"/>
      <c r="V965" s="243"/>
      <c r="W965" s="243"/>
    </row>
    <row r="966" spans="11:23" x14ac:dyDescent="0.25">
      <c r="K966" s="243"/>
      <c r="L966" s="243"/>
      <c r="M966" s="243"/>
      <c r="N966" s="243"/>
      <c r="O966" s="243"/>
      <c r="P966" s="243"/>
      <c r="Q966" s="243"/>
      <c r="R966" s="243"/>
      <c r="S966" s="243"/>
      <c r="T966" s="243"/>
      <c r="U966" s="243"/>
      <c r="V966" s="243"/>
      <c r="W966" s="243"/>
    </row>
    <row r="967" spans="11:23" x14ac:dyDescent="0.25">
      <c r="K967" s="243"/>
      <c r="L967" s="243"/>
      <c r="M967" s="243"/>
      <c r="N967" s="243"/>
      <c r="O967" s="243"/>
      <c r="P967" s="243"/>
      <c r="Q967" s="243"/>
      <c r="R967" s="243"/>
      <c r="S967" s="243"/>
      <c r="T967" s="243"/>
      <c r="U967" s="243"/>
      <c r="V967" s="243"/>
      <c r="W967" s="243"/>
    </row>
    <row r="968" spans="11:23" x14ac:dyDescent="0.25">
      <c r="K968" s="243"/>
      <c r="L968" s="243"/>
      <c r="M968" s="243"/>
      <c r="N968" s="243"/>
      <c r="O968" s="243"/>
      <c r="P968" s="243"/>
      <c r="Q968" s="243"/>
      <c r="R968" s="243"/>
      <c r="S968" s="243"/>
      <c r="T968" s="243"/>
      <c r="U968" s="243"/>
      <c r="V968" s="243"/>
      <c r="W968" s="243"/>
    </row>
    <row r="969" spans="11:23" x14ac:dyDescent="0.25">
      <c r="K969" s="243"/>
      <c r="L969" s="243"/>
      <c r="M969" s="243"/>
      <c r="N969" s="243"/>
      <c r="O969" s="243"/>
      <c r="P969" s="243"/>
      <c r="Q969" s="243"/>
      <c r="R969" s="243"/>
      <c r="S969" s="243"/>
      <c r="T969" s="243"/>
      <c r="U969" s="243"/>
      <c r="V969" s="243"/>
      <c r="W969" s="243"/>
    </row>
    <row r="970" spans="11:23" x14ac:dyDescent="0.25">
      <c r="K970" s="243"/>
      <c r="L970" s="243"/>
      <c r="M970" s="243"/>
      <c r="N970" s="243"/>
      <c r="O970" s="243"/>
      <c r="P970" s="243"/>
      <c r="Q970" s="243"/>
      <c r="R970" s="243"/>
      <c r="S970" s="243"/>
      <c r="T970" s="243"/>
      <c r="U970" s="243"/>
      <c r="V970" s="243"/>
      <c r="W970" s="243"/>
    </row>
    <row r="971" spans="11:23" x14ac:dyDescent="0.25">
      <c r="K971" s="243"/>
      <c r="L971" s="243"/>
      <c r="M971" s="243"/>
      <c r="N971" s="243"/>
      <c r="O971" s="243"/>
      <c r="P971" s="243"/>
      <c r="Q971" s="243"/>
      <c r="R971" s="243"/>
      <c r="S971" s="243"/>
      <c r="T971" s="243"/>
      <c r="U971" s="243"/>
      <c r="V971" s="243"/>
      <c r="W971" s="243"/>
    </row>
    <row r="972" spans="11:23" x14ac:dyDescent="0.25">
      <c r="K972" s="243"/>
      <c r="L972" s="243"/>
      <c r="M972" s="243"/>
      <c r="N972" s="243"/>
      <c r="O972" s="243"/>
      <c r="P972" s="243"/>
      <c r="Q972" s="243"/>
      <c r="R972" s="243"/>
      <c r="S972" s="243"/>
      <c r="T972" s="243"/>
      <c r="U972" s="243"/>
      <c r="V972" s="243"/>
      <c r="W972" s="243"/>
    </row>
    <row r="973" spans="11:23" x14ac:dyDescent="0.25">
      <c r="K973" s="243"/>
      <c r="L973" s="243"/>
      <c r="M973" s="243"/>
      <c r="N973" s="243"/>
      <c r="O973" s="243"/>
      <c r="P973" s="243"/>
      <c r="Q973" s="243"/>
      <c r="R973" s="243"/>
      <c r="S973" s="243"/>
      <c r="T973" s="243"/>
      <c r="U973" s="243"/>
      <c r="V973" s="243"/>
      <c r="W973" s="243"/>
    </row>
    <row r="974" spans="11:23" x14ac:dyDescent="0.25">
      <c r="K974" s="243"/>
      <c r="L974" s="243"/>
      <c r="M974" s="243"/>
      <c r="N974" s="243"/>
      <c r="O974" s="243"/>
      <c r="P974" s="243"/>
      <c r="Q974" s="243"/>
      <c r="R974" s="243"/>
      <c r="S974" s="243"/>
      <c r="T974" s="243"/>
      <c r="U974" s="243"/>
      <c r="V974" s="243"/>
      <c r="W974" s="243"/>
    </row>
    <row r="975" spans="11:23" x14ac:dyDescent="0.25">
      <c r="K975" s="243"/>
      <c r="L975" s="243"/>
      <c r="M975" s="243"/>
      <c r="N975" s="243"/>
      <c r="O975" s="243"/>
      <c r="P975" s="243"/>
      <c r="Q975" s="243"/>
      <c r="R975" s="243"/>
      <c r="S975" s="243"/>
      <c r="T975" s="243"/>
      <c r="U975" s="243"/>
      <c r="V975" s="243"/>
      <c r="W975" s="243"/>
    </row>
    <row r="976" spans="11:23" x14ac:dyDescent="0.25">
      <c r="K976" s="243"/>
      <c r="L976" s="243"/>
      <c r="M976" s="243"/>
      <c r="N976" s="243"/>
      <c r="O976" s="243"/>
      <c r="P976" s="243"/>
      <c r="Q976" s="243"/>
      <c r="R976" s="243"/>
      <c r="S976" s="243"/>
      <c r="T976" s="243"/>
      <c r="U976" s="243"/>
      <c r="V976" s="243"/>
      <c r="W976" s="243"/>
    </row>
    <row r="977" spans="11:23" x14ac:dyDescent="0.25">
      <c r="K977" s="243"/>
      <c r="L977" s="243"/>
      <c r="M977" s="243"/>
      <c r="N977" s="243"/>
      <c r="O977" s="243"/>
      <c r="P977" s="243"/>
      <c r="Q977" s="243"/>
      <c r="R977" s="243"/>
      <c r="S977" s="243"/>
      <c r="T977" s="243"/>
      <c r="U977" s="243"/>
      <c r="V977" s="243"/>
      <c r="W977" s="243"/>
    </row>
    <row r="978" spans="11:23" x14ac:dyDescent="0.25">
      <c r="K978" s="243"/>
      <c r="L978" s="243"/>
      <c r="M978" s="243"/>
      <c r="N978" s="243"/>
      <c r="O978" s="243"/>
      <c r="P978" s="243"/>
      <c r="Q978" s="243"/>
      <c r="R978" s="243"/>
      <c r="S978" s="243"/>
      <c r="T978" s="243"/>
      <c r="U978" s="243"/>
      <c r="V978" s="243"/>
      <c r="W978" s="243"/>
    </row>
    <row r="979" spans="11:23" x14ac:dyDescent="0.25">
      <c r="K979" s="243"/>
      <c r="L979" s="243"/>
      <c r="M979" s="243"/>
      <c r="N979" s="243"/>
      <c r="O979" s="243"/>
      <c r="P979" s="243"/>
      <c r="Q979" s="243"/>
      <c r="R979" s="243"/>
      <c r="S979" s="243"/>
      <c r="T979" s="243"/>
      <c r="U979" s="243"/>
      <c r="V979" s="243"/>
      <c r="W979" s="243"/>
    </row>
    <row r="980" spans="11:23" x14ac:dyDescent="0.25">
      <c r="K980" s="243"/>
      <c r="L980" s="243"/>
      <c r="M980" s="243"/>
      <c r="N980" s="243"/>
      <c r="O980" s="243"/>
      <c r="P980" s="243"/>
      <c r="Q980" s="243"/>
      <c r="R980" s="243"/>
      <c r="S980" s="243"/>
      <c r="T980" s="243"/>
      <c r="U980" s="243"/>
      <c r="V980" s="243"/>
      <c r="W980" s="243"/>
    </row>
    <row r="981" spans="11:23" x14ac:dyDescent="0.25">
      <c r="K981" s="243"/>
      <c r="L981" s="243"/>
      <c r="M981" s="243"/>
      <c r="N981" s="243"/>
      <c r="O981" s="243"/>
      <c r="P981" s="243"/>
      <c r="Q981" s="243"/>
      <c r="R981" s="243"/>
      <c r="S981" s="243"/>
      <c r="T981" s="243"/>
      <c r="U981" s="243"/>
      <c r="V981" s="243"/>
      <c r="W981" s="243"/>
    </row>
    <row r="982" spans="11:23" x14ac:dyDescent="0.25">
      <c r="K982" s="243"/>
      <c r="L982" s="243"/>
      <c r="M982" s="243"/>
      <c r="N982" s="243"/>
      <c r="O982" s="243"/>
      <c r="P982" s="243"/>
      <c r="Q982" s="243"/>
      <c r="R982" s="243"/>
      <c r="S982" s="243"/>
      <c r="T982" s="243"/>
      <c r="U982" s="243"/>
      <c r="V982" s="243"/>
      <c r="W982" s="243"/>
    </row>
    <row r="983" spans="11:23" x14ac:dyDescent="0.25">
      <c r="K983" s="243"/>
      <c r="L983" s="243"/>
      <c r="M983" s="243"/>
      <c r="N983" s="243"/>
      <c r="O983" s="243"/>
      <c r="P983" s="243"/>
      <c r="Q983" s="243"/>
      <c r="R983" s="243"/>
      <c r="S983" s="243"/>
      <c r="T983" s="243"/>
      <c r="U983" s="243"/>
      <c r="V983" s="243"/>
      <c r="W983" s="243"/>
    </row>
    <row r="984" spans="11:23" x14ac:dyDescent="0.25">
      <c r="K984" s="243"/>
      <c r="L984" s="243"/>
      <c r="M984" s="243"/>
      <c r="N984" s="243"/>
      <c r="O984" s="243"/>
      <c r="P984" s="243"/>
      <c r="Q984" s="243"/>
      <c r="R984" s="243"/>
      <c r="S984" s="243"/>
      <c r="T984" s="243"/>
      <c r="U984" s="243"/>
      <c r="V984" s="243"/>
      <c r="W984" s="243"/>
    </row>
    <row r="985" spans="11:23" x14ac:dyDescent="0.25">
      <c r="K985" s="243"/>
      <c r="L985" s="243"/>
      <c r="M985" s="243"/>
      <c r="N985" s="243"/>
      <c r="O985" s="243"/>
      <c r="P985" s="243"/>
      <c r="Q985" s="243"/>
      <c r="R985" s="243"/>
      <c r="S985" s="243"/>
      <c r="T985" s="243"/>
      <c r="U985" s="243"/>
      <c r="V985" s="243"/>
      <c r="W985" s="243"/>
    </row>
    <row r="986" spans="11:23" x14ac:dyDescent="0.25">
      <c r="K986" s="243"/>
      <c r="L986" s="243"/>
      <c r="M986" s="243"/>
      <c r="N986" s="243"/>
      <c r="O986" s="243"/>
      <c r="P986" s="243"/>
      <c r="Q986" s="243"/>
      <c r="R986" s="243"/>
      <c r="S986" s="243"/>
      <c r="T986" s="243"/>
      <c r="U986" s="243"/>
      <c r="V986" s="243"/>
      <c r="W986" s="243"/>
    </row>
    <row r="987" spans="11:23" x14ac:dyDescent="0.25">
      <c r="K987" s="243"/>
      <c r="L987" s="243"/>
      <c r="M987" s="243"/>
      <c r="N987" s="243"/>
      <c r="O987" s="243"/>
      <c r="P987" s="243"/>
      <c r="Q987" s="243"/>
      <c r="R987" s="243"/>
      <c r="S987" s="243"/>
      <c r="T987" s="243"/>
      <c r="U987" s="243"/>
      <c r="V987" s="243"/>
      <c r="W987" s="243"/>
    </row>
    <row r="988" spans="11:23" x14ac:dyDescent="0.25">
      <c r="K988" s="243"/>
      <c r="L988" s="243"/>
      <c r="M988" s="243"/>
      <c r="N988" s="243"/>
      <c r="O988" s="243"/>
      <c r="P988" s="243"/>
      <c r="Q988" s="243"/>
      <c r="R988" s="243"/>
      <c r="S988" s="243"/>
      <c r="T988" s="243"/>
      <c r="U988" s="243"/>
      <c r="V988" s="243"/>
      <c r="W988" s="243"/>
    </row>
    <row r="989" spans="11:23" x14ac:dyDescent="0.25">
      <c r="K989" s="243"/>
      <c r="L989" s="243"/>
      <c r="M989" s="243"/>
      <c r="N989" s="243"/>
      <c r="O989" s="243"/>
      <c r="P989" s="243"/>
      <c r="Q989" s="243"/>
      <c r="R989" s="243"/>
      <c r="S989" s="243"/>
      <c r="T989" s="243"/>
      <c r="U989" s="243"/>
      <c r="V989" s="243"/>
      <c r="W989" s="243"/>
    </row>
    <row r="990" spans="11:23" x14ac:dyDescent="0.25">
      <c r="K990" s="243"/>
      <c r="L990" s="243"/>
      <c r="M990" s="243"/>
      <c r="N990" s="243"/>
      <c r="O990" s="243"/>
      <c r="P990" s="243"/>
      <c r="Q990" s="243"/>
      <c r="R990" s="243"/>
      <c r="S990" s="243"/>
      <c r="T990" s="243"/>
      <c r="U990" s="243"/>
      <c r="V990" s="243"/>
      <c r="W990" s="243"/>
    </row>
    <row r="991" spans="11:23" x14ac:dyDescent="0.25">
      <c r="K991" s="243"/>
      <c r="L991" s="243"/>
      <c r="M991" s="243"/>
      <c r="N991" s="243"/>
      <c r="O991" s="243"/>
      <c r="P991" s="243"/>
      <c r="Q991" s="243"/>
      <c r="R991" s="243"/>
      <c r="S991" s="243"/>
      <c r="T991" s="243"/>
      <c r="U991" s="243"/>
      <c r="V991" s="243"/>
      <c r="W991" s="243"/>
    </row>
    <row r="992" spans="11:23" x14ac:dyDescent="0.25">
      <c r="K992" s="243"/>
      <c r="L992" s="243"/>
      <c r="M992" s="243"/>
      <c r="N992" s="243"/>
      <c r="O992" s="243"/>
      <c r="P992" s="243"/>
      <c r="Q992" s="243"/>
      <c r="R992" s="243"/>
      <c r="S992" s="243"/>
      <c r="T992" s="243"/>
      <c r="U992" s="243"/>
      <c r="V992" s="243"/>
      <c r="W992" s="243"/>
    </row>
    <row r="993" spans="11:23" x14ac:dyDescent="0.25">
      <c r="K993" s="243"/>
      <c r="L993" s="243"/>
      <c r="M993" s="243"/>
      <c r="N993" s="243"/>
      <c r="O993" s="243"/>
      <c r="P993" s="243"/>
      <c r="Q993" s="243"/>
      <c r="R993" s="243"/>
      <c r="S993" s="243"/>
      <c r="T993" s="243"/>
      <c r="U993" s="243"/>
      <c r="V993" s="243"/>
      <c r="W993" s="243"/>
    </row>
    <row r="994" spans="11:23" x14ac:dyDescent="0.25">
      <c r="K994" s="243"/>
      <c r="L994" s="243"/>
      <c r="M994" s="243"/>
      <c r="N994" s="243"/>
      <c r="O994" s="243"/>
      <c r="P994" s="243"/>
      <c r="Q994" s="243"/>
      <c r="R994" s="243"/>
      <c r="S994" s="243"/>
      <c r="T994" s="243"/>
      <c r="U994" s="243"/>
      <c r="V994" s="243"/>
      <c r="W994" s="243"/>
    </row>
    <row r="995" spans="11:23" x14ac:dyDescent="0.25">
      <c r="K995" s="243"/>
      <c r="L995" s="243"/>
      <c r="M995" s="243"/>
      <c r="N995" s="243"/>
      <c r="O995" s="243"/>
      <c r="P995" s="243"/>
      <c r="Q995" s="243"/>
      <c r="R995" s="243"/>
      <c r="S995" s="243"/>
      <c r="T995" s="243"/>
      <c r="U995" s="243"/>
      <c r="V995" s="243"/>
      <c r="W995" s="243"/>
    </row>
    <row r="996" spans="11:23" x14ac:dyDescent="0.25">
      <c r="K996" s="243"/>
      <c r="L996" s="243"/>
      <c r="M996" s="243"/>
      <c r="N996" s="243"/>
      <c r="O996" s="243"/>
      <c r="P996" s="243"/>
      <c r="Q996" s="243"/>
      <c r="R996" s="243"/>
      <c r="S996" s="243"/>
      <c r="T996" s="243"/>
      <c r="U996" s="243"/>
      <c r="V996" s="243"/>
      <c r="W996" s="243"/>
    </row>
    <row r="997" spans="11:23" x14ac:dyDescent="0.25">
      <c r="K997" s="243"/>
      <c r="L997" s="243"/>
      <c r="M997" s="243"/>
      <c r="N997" s="243"/>
      <c r="O997" s="243"/>
      <c r="P997" s="243"/>
      <c r="Q997" s="243"/>
      <c r="R997" s="243"/>
      <c r="S997" s="243"/>
      <c r="T997" s="243"/>
      <c r="U997" s="243"/>
      <c r="V997" s="243"/>
      <c r="W997" s="243"/>
    </row>
    <row r="998" spans="11:23" x14ac:dyDescent="0.25">
      <c r="K998" s="243"/>
      <c r="L998" s="243"/>
      <c r="M998" s="243"/>
      <c r="N998" s="243"/>
      <c r="O998" s="243"/>
      <c r="P998" s="243"/>
      <c r="Q998" s="243"/>
      <c r="R998" s="243"/>
      <c r="S998" s="243"/>
      <c r="T998" s="243"/>
      <c r="U998" s="243"/>
      <c r="V998" s="243"/>
      <c r="W998" s="243"/>
    </row>
    <row r="999" spans="11:23" x14ac:dyDescent="0.25">
      <c r="K999" s="243"/>
      <c r="L999" s="243"/>
      <c r="M999" s="243"/>
      <c r="N999" s="243"/>
      <c r="O999" s="243"/>
      <c r="P999" s="243"/>
      <c r="Q999" s="243"/>
      <c r="R999" s="243"/>
      <c r="S999" s="243"/>
      <c r="T999" s="243"/>
      <c r="U999" s="243"/>
      <c r="V999" s="243"/>
      <c r="W999" s="243"/>
    </row>
    <row r="1000" spans="11:23" x14ac:dyDescent="0.25">
      <c r="K1000" s="243"/>
      <c r="L1000" s="243"/>
      <c r="M1000" s="243"/>
      <c r="N1000" s="243"/>
      <c r="O1000" s="243"/>
      <c r="P1000" s="243"/>
      <c r="Q1000" s="243"/>
      <c r="R1000" s="243"/>
      <c r="S1000" s="243"/>
      <c r="T1000" s="243"/>
      <c r="U1000" s="243"/>
      <c r="V1000" s="243"/>
      <c r="W1000" s="243"/>
    </row>
    <row r="1001" spans="11:23" x14ac:dyDescent="0.25">
      <c r="K1001" s="243"/>
      <c r="L1001" s="243"/>
      <c r="M1001" s="243"/>
      <c r="N1001" s="243"/>
      <c r="O1001" s="243"/>
      <c r="P1001" s="243"/>
      <c r="Q1001" s="243"/>
      <c r="R1001" s="243"/>
      <c r="S1001" s="243"/>
      <c r="T1001" s="243"/>
      <c r="U1001" s="243"/>
      <c r="V1001" s="243"/>
      <c r="W1001" s="243"/>
    </row>
    <row r="1002" spans="11:23" x14ac:dyDescent="0.25">
      <c r="K1002" s="243"/>
      <c r="L1002" s="243"/>
      <c r="M1002" s="243"/>
      <c r="N1002" s="243"/>
      <c r="O1002" s="243"/>
      <c r="P1002" s="243"/>
      <c r="Q1002" s="243"/>
      <c r="R1002" s="243"/>
      <c r="S1002" s="243"/>
      <c r="T1002" s="243"/>
      <c r="U1002" s="243"/>
      <c r="V1002" s="243"/>
      <c r="W1002" s="243"/>
    </row>
    <row r="1003" spans="11:23" x14ac:dyDescent="0.25">
      <c r="K1003" s="243"/>
      <c r="L1003" s="243"/>
      <c r="M1003" s="243"/>
      <c r="N1003" s="243"/>
      <c r="O1003" s="243"/>
      <c r="P1003" s="243"/>
      <c r="Q1003" s="243"/>
      <c r="R1003" s="243"/>
      <c r="S1003" s="243"/>
      <c r="T1003" s="243"/>
      <c r="U1003" s="243"/>
      <c r="V1003" s="243"/>
      <c r="W1003" s="243"/>
    </row>
    <row r="1004" spans="11:23" x14ac:dyDescent="0.25">
      <c r="K1004" s="243"/>
      <c r="L1004" s="243"/>
      <c r="M1004" s="243"/>
      <c r="N1004" s="243"/>
      <c r="O1004" s="243"/>
      <c r="P1004" s="243"/>
      <c r="Q1004" s="243"/>
      <c r="R1004" s="243"/>
      <c r="S1004" s="243"/>
      <c r="T1004" s="243"/>
      <c r="U1004" s="243"/>
      <c r="V1004" s="243"/>
      <c r="W1004" s="243"/>
    </row>
    <row r="1005" spans="11:23" x14ac:dyDescent="0.25">
      <c r="K1005" s="243"/>
      <c r="L1005" s="243"/>
      <c r="M1005" s="243"/>
      <c r="N1005" s="243"/>
      <c r="O1005" s="243"/>
      <c r="P1005" s="243"/>
      <c r="Q1005" s="243"/>
      <c r="R1005" s="243"/>
      <c r="S1005" s="243"/>
      <c r="T1005" s="243"/>
      <c r="U1005" s="243"/>
      <c r="V1005" s="243"/>
      <c r="W1005" s="243"/>
    </row>
    <row r="1006" spans="11:23" x14ac:dyDescent="0.25">
      <c r="K1006" s="243"/>
      <c r="L1006" s="243"/>
      <c r="M1006" s="243"/>
      <c r="N1006" s="243"/>
      <c r="O1006" s="243"/>
      <c r="P1006" s="243"/>
      <c r="Q1006" s="243"/>
      <c r="R1006" s="243"/>
      <c r="S1006" s="243"/>
      <c r="T1006" s="243"/>
      <c r="U1006" s="243"/>
      <c r="V1006" s="243"/>
      <c r="W1006" s="243"/>
    </row>
    <row r="1007" spans="11:23" x14ac:dyDescent="0.25">
      <c r="K1007" s="243"/>
      <c r="L1007" s="243"/>
      <c r="M1007" s="243"/>
      <c r="N1007" s="243"/>
      <c r="O1007" s="243"/>
      <c r="P1007" s="243"/>
      <c r="Q1007" s="243"/>
      <c r="R1007" s="243"/>
      <c r="S1007" s="243"/>
      <c r="T1007" s="243"/>
      <c r="U1007" s="243"/>
      <c r="V1007" s="243"/>
      <c r="W1007" s="243"/>
    </row>
    <row r="1008" spans="11:23" x14ac:dyDescent="0.25">
      <c r="K1008" s="243"/>
      <c r="L1008" s="243"/>
      <c r="M1008" s="243"/>
      <c r="N1008" s="243"/>
      <c r="O1008" s="243"/>
      <c r="P1008" s="243"/>
      <c r="Q1008" s="243"/>
      <c r="R1008" s="243"/>
      <c r="S1008" s="243"/>
      <c r="T1008" s="243"/>
      <c r="U1008" s="243"/>
      <c r="V1008" s="243"/>
      <c r="W1008" s="243"/>
    </row>
    <row r="1009" spans="11:23" x14ac:dyDescent="0.25">
      <c r="K1009" s="243"/>
      <c r="L1009" s="243"/>
      <c r="M1009" s="243"/>
      <c r="N1009" s="243"/>
      <c r="O1009" s="243"/>
      <c r="P1009" s="243"/>
      <c r="Q1009" s="243"/>
      <c r="R1009" s="243"/>
      <c r="S1009" s="243"/>
      <c r="T1009" s="243"/>
      <c r="U1009" s="243"/>
      <c r="V1009" s="243"/>
      <c r="W1009" s="243"/>
    </row>
    <row r="1010" spans="11:23" x14ac:dyDescent="0.25">
      <c r="K1010" s="243"/>
      <c r="L1010" s="243"/>
      <c r="M1010" s="243"/>
      <c r="N1010" s="243"/>
      <c r="O1010" s="243"/>
      <c r="P1010" s="243"/>
      <c r="Q1010" s="243"/>
      <c r="R1010" s="243"/>
      <c r="S1010" s="243"/>
      <c r="T1010" s="243"/>
      <c r="U1010" s="243"/>
      <c r="V1010" s="243"/>
      <c r="W1010" s="243"/>
    </row>
    <row r="1011" spans="11:23" x14ac:dyDescent="0.25">
      <c r="K1011" s="243"/>
      <c r="L1011" s="243"/>
      <c r="M1011" s="243"/>
      <c r="N1011" s="243"/>
      <c r="O1011" s="243"/>
      <c r="P1011" s="243"/>
      <c r="Q1011" s="243"/>
      <c r="R1011" s="243"/>
      <c r="S1011" s="243"/>
      <c r="T1011" s="243"/>
      <c r="U1011" s="243"/>
      <c r="V1011" s="243"/>
      <c r="W1011" s="243"/>
    </row>
    <row r="1012" spans="11:23" x14ac:dyDescent="0.25">
      <c r="K1012" s="243"/>
      <c r="L1012" s="243"/>
      <c r="M1012" s="243"/>
      <c r="N1012" s="243"/>
      <c r="O1012" s="243"/>
      <c r="P1012" s="243"/>
      <c r="Q1012" s="243"/>
      <c r="R1012" s="243"/>
      <c r="S1012" s="243"/>
      <c r="T1012" s="243"/>
      <c r="U1012" s="243"/>
      <c r="V1012" s="243"/>
      <c r="W1012" s="243"/>
    </row>
    <row r="1013" spans="11:23" x14ac:dyDescent="0.25">
      <c r="K1013" s="243"/>
      <c r="L1013" s="243"/>
      <c r="M1013" s="243"/>
      <c r="N1013" s="243"/>
      <c r="O1013" s="243"/>
      <c r="P1013" s="243"/>
      <c r="Q1013" s="243"/>
      <c r="R1013" s="243"/>
      <c r="S1013" s="243"/>
      <c r="T1013" s="243"/>
      <c r="U1013" s="243"/>
      <c r="V1013" s="243"/>
      <c r="W1013" s="243"/>
    </row>
    <row r="1014" spans="11:23" x14ac:dyDescent="0.25">
      <c r="K1014" s="243"/>
      <c r="L1014" s="243"/>
      <c r="M1014" s="243"/>
      <c r="N1014" s="243"/>
      <c r="O1014" s="243"/>
      <c r="P1014" s="243"/>
      <c r="Q1014" s="243"/>
      <c r="R1014" s="243"/>
      <c r="S1014" s="243"/>
      <c r="T1014" s="243"/>
      <c r="U1014" s="243"/>
      <c r="V1014" s="243"/>
      <c r="W1014" s="243"/>
    </row>
    <row r="1015" spans="11:23" x14ac:dyDescent="0.25">
      <c r="K1015" s="243"/>
      <c r="L1015" s="243"/>
      <c r="M1015" s="243"/>
      <c r="N1015" s="243"/>
      <c r="O1015" s="243"/>
      <c r="P1015" s="243"/>
      <c r="Q1015" s="243"/>
      <c r="R1015" s="243"/>
      <c r="S1015" s="243"/>
      <c r="T1015" s="243"/>
      <c r="U1015" s="243"/>
      <c r="V1015" s="243"/>
      <c r="W1015" s="243"/>
    </row>
    <row r="1016" spans="11:23" x14ac:dyDescent="0.25">
      <c r="K1016" s="243"/>
      <c r="L1016" s="243"/>
      <c r="M1016" s="243"/>
      <c r="N1016" s="243"/>
      <c r="O1016" s="243"/>
      <c r="P1016" s="243"/>
      <c r="Q1016" s="243"/>
      <c r="R1016" s="243"/>
      <c r="S1016" s="243"/>
      <c r="T1016" s="243"/>
      <c r="U1016" s="243"/>
      <c r="V1016" s="243"/>
      <c r="W1016" s="243"/>
    </row>
    <row r="1017" spans="11:23" x14ac:dyDescent="0.25">
      <c r="K1017" s="243"/>
      <c r="L1017" s="243"/>
      <c r="M1017" s="243"/>
      <c r="N1017" s="243"/>
      <c r="O1017" s="243"/>
      <c r="P1017" s="243"/>
      <c r="Q1017" s="243"/>
      <c r="R1017" s="243"/>
      <c r="S1017" s="243"/>
      <c r="T1017" s="243"/>
      <c r="U1017" s="243"/>
      <c r="V1017" s="243"/>
      <c r="W1017" s="243"/>
    </row>
    <row r="1018" spans="11:23" x14ac:dyDescent="0.25">
      <c r="K1018" s="243"/>
      <c r="L1018" s="243"/>
      <c r="M1018" s="243"/>
      <c r="N1018" s="243"/>
      <c r="O1018" s="243"/>
      <c r="P1018" s="243"/>
      <c r="Q1018" s="243"/>
      <c r="R1018" s="243"/>
      <c r="S1018" s="243"/>
      <c r="T1018" s="243"/>
      <c r="U1018" s="243"/>
      <c r="V1018" s="243"/>
      <c r="W1018" s="243"/>
    </row>
    <row r="1019" spans="11:23" x14ac:dyDescent="0.25">
      <c r="K1019" s="243"/>
      <c r="L1019" s="243"/>
      <c r="M1019" s="243"/>
      <c r="N1019" s="243"/>
      <c r="O1019" s="243"/>
      <c r="P1019" s="243"/>
      <c r="Q1019" s="243"/>
      <c r="R1019" s="243"/>
      <c r="S1019" s="243"/>
      <c r="T1019" s="243"/>
      <c r="U1019" s="243"/>
      <c r="V1019" s="243"/>
      <c r="W1019" s="243"/>
    </row>
    <row r="1020" spans="11:23" x14ac:dyDescent="0.25">
      <c r="K1020" s="255" t="s">
        <v>242</v>
      </c>
      <c r="L1020" s="255" t="s">
        <v>242</v>
      </c>
      <c r="M1020" s="255" t="s">
        <v>242</v>
      </c>
      <c r="N1020" s="255" t="s">
        <v>242</v>
      </c>
      <c r="O1020" s="255" t="s">
        <v>242</v>
      </c>
      <c r="P1020" s="255" t="s">
        <v>242</v>
      </c>
      <c r="Q1020" s="255" t="s">
        <v>242</v>
      </c>
      <c r="R1020" s="255" t="s">
        <v>242</v>
      </c>
      <c r="S1020" s="255" t="s">
        <v>242</v>
      </c>
      <c r="T1020" s="255" t="s">
        <v>242</v>
      </c>
      <c r="U1020" s="255" t="s">
        <v>242</v>
      </c>
      <c r="V1020" s="255" t="s">
        <v>242</v>
      </c>
      <c r="W1020" s="255" t="s">
        <v>242</v>
      </c>
    </row>
    <row r="1021" spans="11:23" x14ac:dyDescent="0.25">
      <c r="K1021" s="243"/>
      <c r="L1021" s="243"/>
      <c r="M1021" s="243"/>
      <c r="N1021" s="243"/>
      <c r="O1021" s="243"/>
      <c r="P1021" s="243"/>
      <c r="Q1021" s="243"/>
      <c r="R1021" s="243"/>
      <c r="S1021" s="243"/>
      <c r="T1021" s="243"/>
      <c r="U1021" s="243"/>
      <c r="V1021" s="243"/>
      <c r="W1021" s="243"/>
    </row>
    <row r="1022" spans="11:23" x14ac:dyDescent="0.25">
      <c r="K1022" s="243"/>
      <c r="L1022" s="243"/>
      <c r="M1022" s="243"/>
      <c r="N1022" s="243"/>
      <c r="O1022" s="243"/>
      <c r="P1022" s="243"/>
      <c r="Q1022" s="243"/>
      <c r="R1022" s="243"/>
      <c r="S1022" s="243"/>
      <c r="T1022" s="243"/>
      <c r="U1022" s="243"/>
      <c r="V1022" s="243"/>
      <c r="W1022" s="243"/>
    </row>
    <row r="1023" spans="11:23" x14ac:dyDescent="0.25">
      <c r="K1023" s="243"/>
      <c r="L1023" s="243"/>
      <c r="M1023" s="243"/>
      <c r="N1023" s="243"/>
      <c r="O1023" s="243"/>
      <c r="P1023" s="243"/>
      <c r="Q1023" s="243"/>
      <c r="R1023" s="243"/>
      <c r="S1023" s="243"/>
      <c r="T1023" s="243"/>
      <c r="U1023" s="243"/>
      <c r="V1023" s="243"/>
      <c r="W1023" s="243"/>
    </row>
    <row r="1024" spans="11:23" x14ac:dyDescent="0.25">
      <c r="K1024" s="243"/>
      <c r="L1024" s="243"/>
      <c r="M1024" s="243"/>
      <c r="N1024" s="243"/>
      <c r="O1024" s="243"/>
      <c r="P1024" s="243"/>
      <c r="Q1024" s="243"/>
      <c r="R1024" s="243"/>
      <c r="S1024" s="243"/>
      <c r="T1024" s="243"/>
      <c r="U1024" s="243"/>
      <c r="V1024" s="243"/>
      <c r="W1024" s="243"/>
    </row>
    <row r="1025" spans="11:23" x14ac:dyDescent="0.25">
      <c r="K1025" s="243"/>
      <c r="L1025" s="243"/>
      <c r="M1025" s="243"/>
      <c r="N1025" s="243"/>
      <c r="O1025" s="243"/>
      <c r="P1025" s="243"/>
      <c r="Q1025" s="243"/>
      <c r="R1025" s="243"/>
      <c r="S1025" s="243"/>
      <c r="T1025" s="243"/>
      <c r="U1025" s="243"/>
      <c r="V1025" s="243"/>
      <c r="W1025" s="243"/>
    </row>
    <row r="1026" spans="11:23" x14ac:dyDescent="0.25">
      <c r="K1026" s="243"/>
      <c r="L1026" s="243"/>
      <c r="M1026" s="243"/>
      <c r="N1026" s="243"/>
      <c r="O1026" s="243"/>
      <c r="P1026" s="243"/>
      <c r="Q1026" s="243"/>
      <c r="R1026" s="243"/>
      <c r="S1026" s="243"/>
      <c r="T1026" s="243"/>
      <c r="U1026" s="243"/>
      <c r="V1026" s="243"/>
      <c r="W1026" s="243"/>
    </row>
    <row r="1027" spans="11:23" x14ac:dyDescent="0.25">
      <c r="K1027" s="243"/>
      <c r="L1027" s="243"/>
      <c r="M1027" s="243"/>
      <c r="N1027" s="243"/>
      <c r="O1027" s="243"/>
      <c r="P1027" s="243"/>
      <c r="Q1027" s="243"/>
      <c r="R1027" s="243"/>
      <c r="S1027" s="243"/>
      <c r="T1027" s="243"/>
      <c r="U1027" s="243"/>
      <c r="V1027" s="243"/>
      <c r="W1027" s="243"/>
    </row>
    <row r="1028" spans="11:23" x14ac:dyDescent="0.25">
      <c r="K1028" s="243"/>
      <c r="L1028" s="243"/>
      <c r="M1028" s="243"/>
      <c r="N1028" s="243"/>
      <c r="O1028" s="243"/>
      <c r="P1028" s="243"/>
      <c r="Q1028" s="243"/>
      <c r="R1028" s="243"/>
      <c r="S1028" s="243"/>
      <c r="T1028" s="243"/>
      <c r="U1028" s="243"/>
      <c r="V1028" s="243"/>
      <c r="W1028" s="243"/>
    </row>
    <row r="1029" spans="11:23" x14ac:dyDescent="0.25">
      <c r="K1029" s="243"/>
      <c r="L1029" s="243"/>
      <c r="M1029" s="243"/>
      <c r="N1029" s="243"/>
      <c r="O1029" s="243"/>
      <c r="P1029" s="243"/>
      <c r="Q1029" s="243"/>
      <c r="R1029" s="243"/>
      <c r="S1029" s="243"/>
      <c r="T1029" s="243"/>
      <c r="U1029" s="243"/>
      <c r="V1029" s="243"/>
      <c r="W1029" s="243"/>
    </row>
    <row r="1030" spans="11:23" x14ac:dyDescent="0.25">
      <c r="K1030" s="243"/>
      <c r="L1030" s="243"/>
      <c r="M1030" s="243"/>
      <c r="N1030" s="243"/>
      <c r="O1030" s="243"/>
      <c r="P1030" s="243"/>
      <c r="Q1030" s="243"/>
      <c r="R1030" s="243"/>
      <c r="S1030" s="243"/>
      <c r="T1030" s="243"/>
      <c r="U1030" s="243"/>
      <c r="V1030" s="243"/>
      <c r="W1030" s="243"/>
    </row>
    <row r="1031" spans="11:23" x14ac:dyDescent="0.25">
      <c r="K1031" s="243"/>
      <c r="L1031" s="243"/>
      <c r="M1031" s="243"/>
      <c r="N1031" s="243"/>
      <c r="O1031" s="243"/>
      <c r="P1031" s="243"/>
      <c r="Q1031" s="243"/>
      <c r="R1031" s="243"/>
      <c r="S1031" s="243"/>
      <c r="T1031" s="243"/>
      <c r="U1031" s="243"/>
      <c r="V1031" s="243"/>
      <c r="W1031" s="243"/>
    </row>
    <row r="1032" spans="11:23" x14ac:dyDescent="0.25">
      <c r="K1032" s="243"/>
      <c r="L1032" s="243"/>
      <c r="M1032" s="243"/>
      <c r="N1032" s="243"/>
      <c r="O1032" s="243"/>
      <c r="P1032" s="243"/>
      <c r="Q1032" s="243"/>
      <c r="R1032" s="243"/>
      <c r="S1032" s="243"/>
      <c r="T1032" s="243"/>
      <c r="U1032" s="243"/>
      <c r="V1032" s="243"/>
      <c r="W1032" s="243"/>
    </row>
    <row r="1033" spans="11:23" x14ac:dyDescent="0.25">
      <c r="K1033" s="243"/>
      <c r="L1033" s="243"/>
      <c r="M1033" s="243"/>
      <c r="N1033" s="243"/>
      <c r="O1033" s="243"/>
      <c r="P1033" s="243"/>
      <c r="Q1033" s="243"/>
      <c r="R1033" s="243"/>
      <c r="S1033" s="243"/>
      <c r="T1033" s="243"/>
      <c r="U1033" s="243"/>
      <c r="V1033" s="243"/>
      <c r="W1033" s="243"/>
    </row>
    <row r="1034" spans="11:23" x14ac:dyDescent="0.25">
      <c r="K1034" s="243"/>
      <c r="L1034" s="243"/>
      <c r="M1034" s="243"/>
      <c r="N1034" s="243"/>
      <c r="O1034" s="243"/>
      <c r="P1034" s="243"/>
      <c r="Q1034" s="243"/>
      <c r="R1034" s="243"/>
      <c r="S1034" s="243"/>
      <c r="T1034" s="243"/>
      <c r="U1034" s="243"/>
      <c r="V1034" s="243"/>
      <c r="W1034" s="243"/>
    </row>
    <row r="1035" spans="11:23" x14ac:dyDescent="0.25">
      <c r="K1035" s="243"/>
      <c r="L1035" s="243"/>
      <c r="M1035" s="243"/>
      <c r="N1035" s="243"/>
      <c r="O1035" s="243"/>
      <c r="P1035" s="243"/>
      <c r="Q1035" s="243"/>
      <c r="R1035" s="243"/>
      <c r="S1035" s="243"/>
      <c r="T1035" s="243"/>
      <c r="U1035" s="243"/>
      <c r="V1035" s="243"/>
      <c r="W1035" s="243"/>
    </row>
    <row r="1036" spans="11:23" x14ac:dyDescent="0.25">
      <c r="K1036" s="243"/>
      <c r="L1036" s="243"/>
      <c r="M1036" s="243"/>
      <c r="N1036" s="243"/>
      <c r="O1036" s="243"/>
      <c r="P1036" s="243"/>
      <c r="Q1036" s="243"/>
      <c r="R1036" s="243"/>
      <c r="S1036" s="243"/>
      <c r="T1036" s="243"/>
      <c r="U1036" s="243"/>
      <c r="V1036" s="243"/>
      <c r="W1036" s="243"/>
    </row>
    <row r="1037" spans="11:23" x14ac:dyDescent="0.25">
      <c r="K1037" s="243"/>
      <c r="L1037" s="243"/>
      <c r="M1037" s="243"/>
      <c r="N1037" s="243"/>
      <c r="O1037" s="243"/>
      <c r="P1037" s="243"/>
      <c r="Q1037" s="243"/>
      <c r="R1037" s="243"/>
      <c r="S1037" s="243"/>
      <c r="T1037" s="243"/>
      <c r="U1037" s="243"/>
      <c r="V1037" s="243"/>
      <c r="W1037" s="243"/>
    </row>
    <row r="1038" spans="11:23" x14ac:dyDescent="0.25">
      <c r="K1038" s="243"/>
      <c r="L1038" s="243"/>
      <c r="M1038" s="243"/>
      <c r="N1038" s="243"/>
      <c r="O1038" s="243"/>
      <c r="P1038" s="243"/>
      <c r="Q1038" s="243"/>
      <c r="R1038" s="243"/>
      <c r="S1038" s="243"/>
      <c r="T1038" s="243"/>
      <c r="U1038" s="243"/>
      <c r="V1038" s="243"/>
      <c r="W1038" s="243"/>
    </row>
    <row r="1039" spans="11:23" x14ac:dyDescent="0.25">
      <c r="K1039" s="243"/>
      <c r="L1039" s="243"/>
      <c r="M1039" s="243"/>
      <c r="N1039" s="243"/>
      <c r="O1039" s="243"/>
      <c r="P1039" s="243"/>
      <c r="Q1039" s="243"/>
      <c r="R1039" s="243"/>
      <c r="S1039" s="243"/>
      <c r="T1039" s="243"/>
      <c r="U1039" s="243"/>
      <c r="V1039" s="243"/>
      <c r="W1039" s="243"/>
    </row>
    <row r="1040" spans="11:23" x14ac:dyDescent="0.25">
      <c r="K1040" s="243"/>
      <c r="L1040" s="243"/>
      <c r="M1040" s="243"/>
      <c r="N1040" s="243"/>
      <c r="O1040" s="243"/>
      <c r="P1040" s="243"/>
      <c r="Q1040" s="243"/>
      <c r="R1040" s="243"/>
      <c r="S1040" s="243"/>
      <c r="T1040" s="243"/>
      <c r="U1040" s="243"/>
      <c r="V1040" s="243"/>
      <c r="W1040" s="243"/>
    </row>
    <row r="1041" spans="11:23" x14ac:dyDescent="0.25">
      <c r="K1041" s="243"/>
      <c r="L1041" s="243"/>
      <c r="M1041" s="243"/>
      <c r="N1041" s="243"/>
      <c r="O1041" s="243"/>
      <c r="P1041" s="243"/>
      <c r="Q1041" s="243"/>
      <c r="R1041" s="243"/>
      <c r="S1041" s="243"/>
      <c r="T1041" s="243"/>
      <c r="U1041" s="243"/>
      <c r="V1041" s="243"/>
      <c r="W1041" s="243"/>
    </row>
    <row r="1042" spans="11:23" x14ac:dyDescent="0.25">
      <c r="K1042" s="243"/>
      <c r="L1042" s="243"/>
      <c r="M1042" s="243"/>
      <c r="N1042" s="243"/>
      <c r="O1042" s="243"/>
      <c r="P1042" s="243"/>
      <c r="Q1042" s="243"/>
      <c r="R1042" s="243"/>
      <c r="S1042" s="243"/>
      <c r="T1042" s="243"/>
      <c r="U1042" s="243"/>
      <c r="V1042" s="243"/>
      <c r="W1042" s="243"/>
    </row>
    <row r="1043" spans="11:23" x14ac:dyDescent="0.25">
      <c r="K1043" s="243"/>
      <c r="L1043" s="243"/>
      <c r="M1043" s="243"/>
      <c r="N1043" s="243"/>
      <c r="O1043" s="243"/>
      <c r="P1043" s="243"/>
      <c r="Q1043" s="243"/>
      <c r="R1043" s="243"/>
      <c r="S1043" s="243"/>
      <c r="T1043" s="243"/>
      <c r="U1043" s="243"/>
      <c r="V1043" s="243"/>
      <c r="W1043" s="243"/>
    </row>
    <row r="1044" spans="11:23" x14ac:dyDescent="0.25">
      <c r="K1044" s="243"/>
      <c r="L1044" s="243"/>
      <c r="M1044" s="243"/>
      <c r="N1044" s="243"/>
      <c r="O1044" s="243"/>
      <c r="P1044" s="243"/>
      <c r="Q1044" s="243"/>
      <c r="R1044" s="243"/>
      <c r="S1044" s="243"/>
      <c r="T1044" s="243"/>
      <c r="U1044" s="243"/>
      <c r="V1044" s="243"/>
      <c r="W1044" s="243"/>
    </row>
    <row r="1045" spans="11:23" x14ac:dyDescent="0.25">
      <c r="K1045" s="243"/>
      <c r="L1045" s="243"/>
      <c r="M1045" s="243"/>
      <c r="N1045" s="243"/>
      <c r="O1045" s="243"/>
      <c r="P1045" s="243"/>
      <c r="Q1045" s="243"/>
      <c r="R1045" s="243"/>
      <c r="S1045" s="243"/>
      <c r="T1045" s="243"/>
      <c r="U1045" s="243"/>
      <c r="V1045" s="243"/>
      <c r="W1045" s="243"/>
    </row>
    <row r="1046" spans="11:23" x14ac:dyDescent="0.25">
      <c r="K1046" s="243"/>
      <c r="L1046" s="243"/>
      <c r="M1046" s="243"/>
      <c r="N1046" s="243"/>
      <c r="O1046" s="243"/>
      <c r="P1046" s="243"/>
      <c r="Q1046" s="243"/>
      <c r="R1046" s="243"/>
      <c r="S1046" s="243"/>
      <c r="T1046" s="243"/>
      <c r="U1046" s="243"/>
      <c r="V1046" s="243"/>
      <c r="W1046" s="243"/>
    </row>
    <row r="1047" spans="11:23" x14ac:dyDescent="0.25">
      <c r="K1047" s="243"/>
      <c r="L1047" s="243"/>
      <c r="M1047" s="243"/>
      <c r="N1047" s="243"/>
      <c r="O1047" s="243"/>
      <c r="P1047" s="243"/>
      <c r="Q1047" s="243"/>
      <c r="R1047" s="243"/>
      <c r="S1047" s="243"/>
      <c r="T1047" s="243"/>
      <c r="U1047" s="243"/>
      <c r="V1047" s="243"/>
      <c r="W1047" s="243"/>
    </row>
    <row r="1048" spans="11:23" x14ac:dyDescent="0.25">
      <c r="K1048" s="243"/>
      <c r="L1048" s="243"/>
      <c r="M1048" s="243"/>
      <c r="N1048" s="243"/>
      <c r="O1048" s="243"/>
      <c r="P1048" s="243"/>
      <c r="Q1048" s="243"/>
      <c r="R1048" s="243"/>
      <c r="S1048" s="243"/>
      <c r="T1048" s="243"/>
      <c r="U1048" s="243"/>
      <c r="V1048" s="243"/>
      <c r="W1048" s="243"/>
    </row>
    <row r="1049" spans="11:23" x14ac:dyDescent="0.25">
      <c r="K1049" s="243"/>
      <c r="L1049" s="243"/>
      <c r="M1049" s="243"/>
      <c r="N1049" s="243"/>
      <c r="O1049" s="243"/>
      <c r="P1049" s="243"/>
      <c r="Q1049" s="243"/>
      <c r="R1049" s="243"/>
      <c r="S1049" s="243"/>
      <c r="T1049" s="243"/>
      <c r="U1049" s="243"/>
      <c r="V1049" s="243"/>
      <c r="W1049" s="243"/>
    </row>
    <row r="1050" spans="11:23" x14ac:dyDescent="0.25">
      <c r="K1050" s="243"/>
      <c r="L1050" s="243"/>
      <c r="M1050" s="243"/>
      <c r="N1050" s="243"/>
      <c r="O1050" s="243"/>
      <c r="P1050" s="243"/>
      <c r="Q1050" s="243"/>
      <c r="R1050" s="243"/>
      <c r="S1050" s="243"/>
      <c r="T1050" s="243"/>
      <c r="U1050" s="243"/>
      <c r="V1050" s="243"/>
      <c r="W1050" s="243"/>
    </row>
    <row r="1051" spans="11:23" x14ac:dyDescent="0.25">
      <c r="K1051" s="243"/>
      <c r="L1051" s="243"/>
      <c r="M1051" s="243"/>
      <c r="N1051" s="243"/>
      <c r="O1051" s="243"/>
      <c r="P1051" s="243"/>
      <c r="Q1051" s="243"/>
      <c r="R1051" s="243"/>
      <c r="S1051" s="243"/>
      <c r="T1051" s="243"/>
      <c r="U1051" s="243"/>
      <c r="V1051" s="243"/>
      <c r="W1051" s="243"/>
    </row>
    <row r="1052" spans="11:23" x14ac:dyDescent="0.25">
      <c r="K1052" s="243"/>
      <c r="L1052" s="243"/>
      <c r="M1052" s="243"/>
      <c r="N1052" s="243"/>
      <c r="O1052" s="243"/>
      <c r="P1052" s="243"/>
      <c r="Q1052" s="243"/>
      <c r="R1052" s="243"/>
      <c r="S1052" s="243"/>
      <c r="T1052" s="243"/>
      <c r="U1052" s="243"/>
      <c r="V1052" s="243"/>
      <c r="W1052" s="243"/>
    </row>
    <row r="1053" spans="11:23" x14ac:dyDescent="0.25">
      <c r="K1053" s="243"/>
      <c r="L1053" s="243"/>
      <c r="M1053" s="243"/>
      <c r="N1053" s="243"/>
      <c r="O1053" s="243"/>
      <c r="P1053" s="243"/>
      <c r="Q1053" s="243"/>
      <c r="R1053" s="243"/>
      <c r="S1053" s="243"/>
      <c r="T1053" s="243"/>
      <c r="U1053" s="243"/>
      <c r="V1053" s="243"/>
      <c r="W1053" s="243"/>
    </row>
    <row r="1054" spans="11:23" x14ac:dyDescent="0.25">
      <c r="K1054" s="243"/>
      <c r="L1054" s="243"/>
      <c r="M1054" s="243"/>
      <c r="N1054" s="243"/>
      <c r="O1054" s="243"/>
      <c r="P1054" s="243"/>
      <c r="Q1054" s="243"/>
      <c r="R1054" s="243"/>
      <c r="S1054" s="243"/>
      <c r="T1054" s="243"/>
      <c r="U1054" s="243"/>
      <c r="V1054" s="243"/>
      <c r="W1054" s="243"/>
    </row>
    <row r="1055" spans="11:23" x14ac:dyDescent="0.25">
      <c r="K1055" s="243"/>
      <c r="L1055" s="243"/>
      <c r="M1055" s="243"/>
      <c r="N1055" s="243"/>
      <c r="O1055" s="243"/>
      <c r="P1055" s="243"/>
      <c r="Q1055" s="243"/>
      <c r="R1055" s="243"/>
      <c r="S1055" s="243"/>
      <c r="T1055" s="243"/>
      <c r="U1055" s="243"/>
      <c r="V1055" s="243"/>
      <c r="W1055" s="243"/>
    </row>
    <row r="1056" spans="11:23" x14ac:dyDescent="0.25">
      <c r="K1056" s="243"/>
      <c r="L1056" s="243"/>
      <c r="M1056" s="243"/>
      <c r="N1056" s="243"/>
      <c r="O1056" s="243"/>
      <c r="P1056" s="243"/>
      <c r="Q1056" s="243"/>
      <c r="R1056" s="243"/>
      <c r="S1056" s="243"/>
      <c r="T1056" s="243"/>
      <c r="U1056" s="243"/>
      <c r="V1056" s="243"/>
      <c r="W1056" s="243"/>
    </row>
    <row r="1057" spans="11:23" x14ac:dyDescent="0.25">
      <c r="K1057" s="243"/>
      <c r="L1057" s="243"/>
      <c r="M1057" s="243"/>
      <c r="N1057" s="243"/>
      <c r="O1057" s="243"/>
      <c r="P1057" s="243"/>
      <c r="Q1057" s="243"/>
      <c r="R1057" s="243"/>
      <c r="S1057" s="243"/>
      <c r="T1057" s="243"/>
      <c r="U1057" s="243"/>
      <c r="V1057" s="243"/>
      <c r="W1057" s="243"/>
    </row>
    <row r="1058" spans="11:23" x14ac:dyDescent="0.25">
      <c r="K1058" s="243"/>
      <c r="L1058" s="243"/>
      <c r="M1058" s="243"/>
      <c r="N1058" s="243"/>
      <c r="O1058" s="243"/>
      <c r="P1058" s="243"/>
      <c r="Q1058" s="243"/>
      <c r="R1058" s="243"/>
      <c r="S1058" s="243"/>
      <c r="T1058" s="243"/>
      <c r="U1058" s="243"/>
      <c r="V1058" s="243"/>
      <c r="W1058" s="243"/>
    </row>
    <row r="1059" spans="11:23" x14ac:dyDescent="0.25">
      <c r="K1059" s="243"/>
      <c r="L1059" s="243"/>
      <c r="M1059" s="243"/>
      <c r="N1059" s="243"/>
      <c r="O1059" s="243"/>
      <c r="P1059" s="243"/>
      <c r="Q1059" s="243"/>
      <c r="R1059" s="243"/>
      <c r="S1059" s="243"/>
      <c r="T1059" s="243"/>
      <c r="U1059" s="243"/>
      <c r="V1059" s="243"/>
      <c r="W1059" s="243"/>
    </row>
    <row r="1060" spans="11:23" x14ac:dyDescent="0.25">
      <c r="K1060" s="243"/>
      <c r="L1060" s="243"/>
      <c r="M1060" s="243"/>
      <c r="N1060" s="243"/>
      <c r="O1060" s="243"/>
      <c r="P1060" s="243"/>
      <c r="Q1060" s="243"/>
      <c r="R1060" s="243"/>
      <c r="S1060" s="243"/>
      <c r="T1060" s="243"/>
      <c r="U1060" s="243"/>
      <c r="V1060" s="243"/>
      <c r="W1060" s="243"/>
    </row>
    <row r="1061" spans="11:23" x14ac:dyDescent="0.25">
      <c r="K1061" s="243"/>
      <c r="L1061" s="243"/>
      <c r="M1061" s="243"/>
      <c r="N1061" s="243"/>
      <c r="O1061" s="243"/>
      <c r="P1061" s="243"/>
      <c r="Q1061" s="243"/>
      <c r="R1061" s="243"/>
      <c r="S1061" s="243"/>
      <c r="T1061" s="243"/>
      <c r="U1061" s="243"/>
      <c r="V1061" s="243"/>
      <c r="W1061" s="243"/>
    </row>
    <row r="1062" spans="11:23" x14ac:dyDescent="0.25">
      <c r="K1062" s="243"/>
      <c r="L1062" s="243"/>
      <c r="M1062" s="243"/>
      <c r="N1062" s="243"/>
      <c r="O1062" s="243"/>
      <c r="P1062" s="243"/>
      <c r="Q1062" s="243"/>
      <c r="R1062" s="243"/>
      <c r="S1062" s="243"/>
      <c r="T1062" s="243"/>
      <c r="U1062" s="243"/>
      <c r="V1062" s="243"/>
      <c r="W1062" s="243"/>
    </row>
    <row r="1063" spans="11:23" x14ac:dyDescent="0.25">
      <c r="K1063" s="243"/>
      <c r="L1063" s="243"/>
      <c r="M1063" s="243"/>
      <c r="N1063" s="243"/>
      <c r="O1063" s="243"/>
      <c r="P1063" s="243"/>
      <c r="Q1063" s="243"/>
      <c r="R1063" s="243"/>
      <c r="S1063" s="243"/>
      <c r="T1063" s="243"/>
      <c r="U1063" s="243"/>
      <c r="V1063" s="243"/>
      <c r="W1063" s="243"/>
    </row>
    <row r="1064" spans="11:23" x14ac:dyDescent="0.25">
      <c r="K1064" s="243"/>
      <c r="L1064" s="243"/>
      <c r="M1064" s="243"/>
      <c r="N1064" s="243"/>
      <c r="O1064" s="243"/>
      <c r="P1064" s="243"/>
      <c r="Q1064" s="243"/>
      <c r="R1064" s="243"/>
      <c r="S1064" s="243"/>
      <c r="T1064" s="243"/>
      <c r="U1064" s="243"/>
      <c r="V1064" s="243"/>
      <c r="W1064" s="243"/>
    </row>
    <row r="1065" spans="11:23" x14ac:dyDescent="0.25">
      <c r="K1065" s="243"/>
      <c r="L1065" s="243"/>
      <c r="M1065" s="243"/>
      <c r="N1065" s="243"/>
      <c r="O1065" s="243"/>
      <c r="P1065" s="243"/>
      <c r="Q1065" s="243"/>
      <c r="R1065" s="243"/>
      <c r="S1065" s="243"/>
      <c r="T1065" s="243"/>
      <c r="U1065" s="243"/>
      <c r="V1065" s="243"/>
      <c r="W1065" s="243"/>
    </row>
    <row r="1066" spans="11:23" x14ac:dyDescent="0.25">
      <c r="K1066" s="243"/>
      <c r="L1066" s="243"/>
      <c r="M1066" s="243"/>
      <c r="N1066" s="243"/>
      <c r="O1066" s="243"/>
      <c r="P1066" s="243"/>
      <c r="Q1066" s="243"/>
      <c r="R1066" s="243"/>
      <c r="S1066" s="243"/>
      <c r="T1066" s="243"/>
      <c r="U1066" s="243"/>
      <c r="V1066" s="243"/>
      <c r="W1066" s="243"/>
    </row>
    <row r="1067" spans="11:23" x14ac:dyDescent="0.25">
      <c r="K1067" s="243"/>
      <c r="L1067" s="243"/>
      <c r="M1067" s="243"/>
      <c r="N1067" s="243"/>
      <c r="O1067" s="243"/>
      <c r="P1067" s="243"/>
      <c r="Q1067" s="243"/>
      <c r="R1067" s="243"/>
      <c r="S1067" s="243"/>
      <c r="T1067" s="243"/>
      <c r="U1067" s="243"/>
      <c r="V1067" s="243"/>
      <c r="W1067" s="243"/>
    </row>
    <row r="1068" spans="11:23" x14ac:dyDescent="0.25">
      <c r="K1068" s="243"/>
      <c r="L1068" s="243"/>
      <c r="M1068" s="243"/>
      <c r="N1068" s="243"/>
      <c r="O1068" s="243"/>
      <c r="P1068" s="243"/>
      <c r="Q1068" s="243"/>
      <c r="R1068" s="243"/>
      <c r="S1068" s="243"/>
      <c r="T1068" s="243"/>
      <c r="U1068" s="243"/>
      <c r="V1068" s="243"/>
      <c r="W1068" s="243"/>
    </row>
    <row r="1069" spans="11:23" x14ac:dyDescent="0.25">
      <c r="K1069" s="243"/>
      <c r="L1069" s="243"/>
      <c r="M1069" s="243"/>
      <c r="N1069" s="243"/>
      <c r="O1069" s="243"/>
      <c r="P1069" s="243"/>
      <c r="Q1069" s="243"/>
      <c r="R1069" s="243"/>
      <c r="S1069" s="243"/>
      <c r="T1069" s="243"/>
      <c r="U1069" s="243"/>
      <c r="V1069" s="243"/>
      <c r="W1069" s="243"/>
    </row>
    <row r="1070" spans="11:23" x14ac:dyDescent="0.25">
      <c r="K1070" s="243"/>
      <c r="L1070" s="243"/>
      <c r="M1070" s="243"/>
      <c r="N1070" s="243"/>
      <c r="O1070" s="243"/>
      <c r="P1070" s="243"/>
      <c r="Q1070" s="243"/>
      <c r="R1070" s="243"/>
      <c r="S1070" s="243"/>
      <c r="T1070" s="243"/>
      <c r="U1070" s="243"/>
      <c r="V1070" s="243"/>
      <c r="W1070" s="243"/>
    </row>
    <row r="1071" spans="11:23" x14ac:dyDescent="0.25">
      <c r="K1071" s="243"/>
      <c r="L1071" s="243"/>
      <c r="M1071" s="243"/>
      <c r="N1071" s="243"/>
      <c r="O1071" s="243"/>
      <c r="P1071" s="243"/>
      <c r="Q1071" s="243"/>
      <c r="R1071" s="243"/>
      <c r="S1071" s="243"/>
      <c r="T1071" s="243"/>
      <c r="U1071" s="243"/>
      <c r="V1071" s="243"/>
      <c r="W1071" s="243"/>
    </row>
    <row r="1072" spans="11:23" x14ac:dyDescent="0.25">
      <c r="K1072" s="243"/>
      <c r="L1072" s="243"/>
      <c r="M1072" s="243"/>
      <c r="N1072" s="243"/>
      <c r="O1072" s="243"/>
      <c r="P1072" s="243"/>
      <c r="Q1072" s="243"/>
      <c r="R1072" s="243"/>
      <c r="S1072" s="243"/>
      <c r="T1072" s="243"/>
      <c r="U1072" s="243"/>
      <c r="V1072" s="243"/>
      <c r="W1072" s="243"/>
    </row>
    <row r="1073" spans="11:23" x14ac:dyDescent="0.25">
      <c r="K1073" s="243"/>
      <c r="L1073" s="243"/>
      <c r="M1073" s="243"/>
      <c r="N1073" s="243"/>
      <c r="O1073" s="243"/>
      <c r="P1073" s="243"/>
      <c r="Q1073" s="243"/>
      <c r="R1073" s="243"/>
      <c r="S1073" s="243"/>
      <c r="T1073" s="243"/>
      <c r="U1073" s="243"/>
      <c r="V1073" s="243"/>
      <c r="W1073" s="243"/>
    </row>
    <row r="1074" spans="11:23" x14ac:dyDescent="0.25">
      <c r="K1074" s="243"/>
      <c r="L1074" s="243"/>
      <c r="M1074" s="243"/>
      <c r="N1074" s="243"/>
      <c r="O1074" s="243"/>
      <c r="P1074" s="243"/>
      <c r="Q1074" s="243"/>
      <c r="R1074" s="243"/>
      <c r="S1074" s="243"/>
      <c r="T1074" s="243"/>
      <c r="U1074" s="243"/>
      <c r="V1074" s="243"/>
      <c r="W1074" s="243"/>
    </row>
    <row r="1075" spans="11:23" x14ac:dyDescent="0.25">
      <c r="K1075" s="243"/>
      <c r="L1075" s="243"/>
      <c r="M1075" s="243"/>
      <c r="N1075" s="243"/>
      <c r="O1075" s="243"/>
      <c r="P1075" s="243"/>
      <c r="Q1075" s="243"/>
      <c r="R1075" s="243"/>
      <c r="S1075" s="243"/>
      <c r="T1075" s="243"/>
      <c r="U1075" s="243"/>
      <c r="V1075" s="243"/>
      <c r="W1075" s="243"/>
    </row>
    <row r="1076" spans="11:23" x14ac:dyDescent="0.25">
      <c r="K1076" s="243"/>
      <c r="L1076" s="243"/>
      <c r="M1076" s="243"/>
      <c r="N1076" s="243"/>
      <c r="O1076" s="243"/>
      <c r="P1076" s="243"/>
      <c r="Q1076" s="243"/>
      <c r="R1076" s="243"/>
      <c r="S1076" s="243"/>
      <c r="T1076" s="243"/>
      <c r="U1076" s="243"/>
      <c r="V1076" s="243"/>
      <c r="W1076" s="243"/>
    </row>
    <row r="1077" spans="11:23" x14ac:dyDescent="0.25">
      <c r="K1077" s="243"/>
      <c r="L1077" s="243"/>
      <c r="M1077" s="243"/>
      <c r="N1077" s="243"/>
      <c r="O1077" s="243"/>
      <c r="P1077" s="243"/>
      <c r="Q1077" s="243"/>
      <c r="R1077" s="243"/>
      <c r="S1077" s="243"/>
      <c r="T1077" s="243"/>
      <c r="U1077" s="243"/>
      <c r="V1077" s="243"/>
      <c r="W1077" s="243"/>
    </row>
    <row r="1078" spans="11:23" x14ac:dyDescent="0.25">
      <c r="K1078" s="243"/>
      <c r="L1078" s="243"/>
      <c r="M1078" s="243"/>
      <c r="N1078" s="243"/>
      <c r="O1078" s="243"/>
      <c r="P1078" s="243"/>
      <c r="Q1078" s="243"/>
      <c r="R1078" s="243"/>
      <c r="S1078" s="243"/>
      <c r="T1078" s="243"/>
      <c r="U1078" s="243"/>
      <c r="V1078" s="243"/>
      <c r="W1078" s="243"/>
    </row>
    <row r="1079" spans="11:23" x14ac:dyDescent="0.25">
      <c r="K1079" s="243"/>
      <c r="L1079" s="243"/>
      <c r="M1079" s="243"/>
      <c r="N1079" s="243"/>
      <c r="O1079" s="243"/>
      <c r="P1079" s="243"/>
      <c r="Q1079" s="243"/>
      <c r="R1079" s="243"/>
      <c r="S1079" s="243"/>
      <c r="T1079" s="243"/>
      <c r="U1079" s="243"/>
      <c r="V1079" s="243"/>
      <c r="W1079" s="243"/>
    </row>
    <row r="1080" spans="11:23" x14ac:dyDescent="0.25">
      <c r="K1080" s="255" t="s">
        <v>242</v>
      </c>
      <c r="L1080" s="255" t="s">
        <v>242</v>
      </c>
      <c r="M1080" s="255" t="s">
        <v>242</v>
      </c>
      <c r="N1080" s="255" t="s">
        <v>242</v>
      </c>
      <c r="O1080" s="255" t="s">
        <v>242</v>
      </c>
      <c r="P1080" s="255" t="s">
        <v>242</v>
      </c>
      <c r="Q1080" s="255" t="s">
        <v>242</v>
      </c>
      <c r="R1080" s="255" t="s">
        <v>242</v>
      </c>
      <c r="S1080" s="255" t="s">
        <v>242</v>
      </c>
      <c r="T1080" s="255" t="s">
        <v>242</v>
      </c>
      <c r="U1080" s="255" t="s">
        <v>242</v>
      </c>
      <c r="V1080" s="255" t="s">
        <v>242</v>
      </c>
      <c r="W1080" s="255" t="s">
        <v>242</v>
      </c>
    </row>
    <row r="1081" spans="11:23" x14ac:dyDescent="0.25">
      <c r="K1081" s="243"/>
      <c r="L1081" s="243"/>
      <c r="M1081" s="243"/>
      <c r="N1081" s="243"/>
      <c r="O1081" s="243"/>
      <c r="P1081" s="243"/>
      <c r="Q1081" s="243"/>
      <c r="R1081" s="243"/>
      <c r="S1081" s="243"/>
      <c r="T1081" s="243"/>
      <c r="U1081" s="243"/>
      <c r="V1081" s="243"/>
      <c r="W1081" s="243"/>
    </row>
    <row r="1082" spans="11:23" x14ac:dyDescent="0.25">
      <c r="K1082" s="243"/>
      <c r="L1082" s="243"/>
      <c r="M1082" s="243"/>
      <c r="N1082" s="243"/>
      <c r="O1082" s="243"/>
      <c r="P1082" s="243"/>
      <c r="Q1082" s="243"/>
      <c r="R1082" s="243"/>
      <c r="S1082" s="243"/>
      <c r="T1082" s="243"/>
      <c r="U1082" s="243"/>
      <c r="V1082" s="243"/>
      <c r="W1082" s="243"/>
    </row>
    <row r="1083" spans="11:23" x14ac:dyDescent="0.25">
      <c r="K1083" s="243"/>
      <c r="L1083" s="243"/>
      <c r="M1083" s="243"/>
      <c r="N1083" s="243"/>
      <c r="O1083" s="243"/>
      <c r="P1083" s="243"/>
      <c r="Q1083" s="243"/>
      <c r="R1083" s="243"/>
      <c r="S1083" s="243"/>
      <c r="T1083" s="243"/>
      <c r="U1083" s="243"/>
      <c r="V1083" s="243"/>
      <c r="W1083" s="243"/>
    </row>
    <row r="1084" spans="11:23" x14ac:dyDescent="0.25">
      <c r="K1084" s="243"/>
      <c r="L1084" s="243"/>
      <c r="M1084" s="243"/>
      <c r="N1084" s="243"/>
      <c r="O1084" s="243"/>
      <c r="P1084" s="243"/>
      <c r="Q1084" s="243"/>
      <c r="R1084" s="243"/>
      <c r="S1084" s="243"/>
      <c r="T1084" s="243"/>
      <c r="U1084" s="243"/>
      <c r="V1084" s="243"/>
      <c r="W1084" s="243"/>
    </row>
    <row r="1085" spans="11:23" x14ac:dyDescent="0.25">
      <c r="K1085" s="243"/>
      <c r="L1085" s="243"/>
      <c r="M1085" s="243"/>
      <c r="N1085" s="243"/>
      <c r="O1085" s="243"/>
      <c r="P1085" s="243"/>
      <c r="Q1085" s="243"/>
      <c r="R1085" s="243"/>
      <c r="S1085" s="243"/>
      <c r="T1085" s="243"/>
      <c r="U1085" s="243"/>
      <c r="V1085" s="243"/>
      <c r="W1085" s="243"/>
    </row>
    <row r="1086" spans="11:23" x14ac:dyDescent="0.25">
      <c r="K1086" s="243"/>
      <c r="L1086" s="243"/>
      <c r="M1086" s="243"/>
      <c r="N1086" s="243"/>
      <c r="O1086" s="243"/>
      <c r="P1086" s="243"/>
      <c r="Q1086" s="243"/>
      <c r="R1086" s="243"/>
      <c r="S1086" s="243"/>
      <c r="T1086" s="243"/>
      <c r="U1086" s="243"/>
      <c r="V1086" s="243"/>
      <c r="W1086" s="243"/>
    </row>
    <row r="1087" spans="11:23" x14ac:dyDescent="0.25">
      <c r="K1087" s="243"/>
      <c r="L1087" s="243"/>
      <c r="M1087" s="243"/>
      <c r="N1087" s="243"/>
      <c r="O1087" s="243"/>
      <c r="P1087" s="243"/>
      <c r="Q1087" s="243"/>
      <c r="R1087" s="243"/>
      <c r="S1087" s="243"/>
      <c r="T1087" s="243"/>
      <c r="U1087" s="243"/>
      <c r="V1087" s="243"/>
      <c r="W1087" s="243"/>
    </row>
    <row r="1088" spans="11:23" x14ac:dyDescent="0.25">
      <c r="K1088" s="243"/>
      <c r="L1088" s="243"/>
      <c r="M1088" s="243"/>
      <c r="N1088" s="243"/>
      <c r="O1088" s="243"/>
      <c r="P1088" s="243"/>
      <c r="Q1088" s="243"/>
      <c r="R1088" s="243"/>
      <c r="S1088" s="243"/>
      <c r="T1088" s="243"/>
      <c r="U1088" s="243"/>
      <c r="V1088" s="243"/>
      <c r="W1088" s="243"/>
    </row>
    <row r="1089" spans="11:23" x14ac:dyDescent="0.25">
      <c r="K1089" s="243"/>
      <c r="L1089" s="243"/>
      <c r="M1089" s="243"/>
      <c r="N1089" s="243"/>
      <c r="O1089" s="243"/>
      <c r="P1089" s="243"/>
      <c r="Q1089" s="243"/>
      <c r="R1089" s="243"/>
      <c r="S1089" s="243"/>
      <c r="T1089" s="243"/>
      <c r="U1089" s="243"/>
      <c r="V1089" s="243"/>
      <c r="W1089" s="243"/>
    </row>
    <row r="1090" spans="11:23" x14ac:dyDescent="0.25">
      <c r="K1090" s="243"/>
      <c r="L1090" s="243"/>
      <c r="M1090" s="243"/>
      <c r="N1090" s="243"/>
      <c r="O1090" s="243"/>
      <c r="P1090" s="243"/>
      <c r="Q1090" s="243"/>
      <c r="R1090" s="243"/>
      <c r="S1090" s="243"/>
      <c r="T1090" s="243"/>
      <c r="U1090" s="243"/>
      <c r="V1090" s="243"/>
      <c r="W1090" s="243"/>
    </row>
    <row r="1091" spans="11:23" x14ac:dyDescent="0.25">
      <c r="K1091" s="243"/>
      <c r="L1091" s="243"/>
      <c r="M1091" s="243"/>
      <c r="N1091" s="243"/>
      <c r="O1091" s="243"/>
      <c r="P1091" s="243"/>
      <c r="Q1091" s="243"/>
      <c r="R1091" s="243"/>
      <c r="S1091" s="243"/>
      <c r="T1091" s="243"/>
      <c r="U1091" s="243"/>
      <c r="V1091" s="243"/>
      <c r="W1091" s="243"/>
    </row>
    <row r="1092" spans="11:23" x14ac:dyDescent="0.25">
      <c r="K1092" s="243"/>
      <c r="L1092" s="243"/>
      <c r="M1092" s="243"/>
      <c r="N1092" s="243"/>
      <c r="O1092" s="243"/>
      <c r="P1092" s="243"/>
      <c r="Q1092" s="243"/>
      <c r="R1092" s="243"/>
      <c r="S1092" s="243"/>
      <c r="T1092" s="243"/>
      <c r="U1092" s="243"/>
      <c r="V1092" s="243"/>
      <c r="W1092" s="243"/>
    </row>
    <row r="1093" spans="11:23" x14ac:dyDescent="0.25">
      <c r="K1093" s="243"/>
      <c r="L1093" s="243"/>
      <c r="M1093" s="243"/>
      <c r="N1093" s="243"/>
      <c r="O1093" s="243"/>
      <c r="P1093" s="243"/>
      <c r="Q1093" s="243"/>
      <c r="R1093" s="243"/>
      <c r="S1093" s="243"/>
      <c r="T1093" s="243"/>
      <c r="U1093" s="243"/>
      <c r="V1093" s="243"/>
      <c r="W1093" s="243"/>
    </row>
    <row r="1094" spans="11:23" x14ac:dyDescent="0.25">
      <c r="K1094" s="243"/>
      <c r="L1094" s="243"/>
      <c r="M1094" s="243"/>
      <c r="N1094" s="243"/>
      <c r="O1094" s="243"/>
      <c r="P1094" s="243"/>
      <c r="Q1094" s="243"/>
      <c r="R1094" s="243"/>
      <c r="S1094" s="243"/>
      <c r="T1094" s="243"/>
      <c r="U1094" s="243"/>
      <c r="V1094" s="243"/>
      <c r="W1094" s="243"/>
    </row>
    <row r="1095" spans="11:23" x14ac:dyDescent="0.25">
      <c r="K1095" s="243"/>
      <c r="L1095" s="243"/>
      <c r="M1095" s="243"/>
      <c r="N1095" s="243"/>
      <c r="O1095" s="243"/>
      <c r="P1095" s="243"/>
      <c r="Q1095" s="243"/>
      <c r="R1095" s="243"/>
      <c r="S1095" s="243"/>
      <c r="T1095" s="243"/>
      <c r="U1095" s="243"/>
      <c r="V1095" s="243"/>
      <c r="W1095" s="243"/>
    </row>
    <row r="1096" spans="11:23" x14ac:dyDescent="0.25">
      <c r="K1096" s="243"/>
      <c r="L1096" s="243"/>
      <c r="M1096" s="243"/>
      <c r="N1096" s="243"/>
      <c r="O1096" s="243"/>
      <c r="P1096" s="243"/>
      <c r="Q1096" s="243"/>
      <c r="R1096" s="243"/>
      <c r="S1096" s="243"/>
      <c r="T1096" s="243"/>
      <c r="U1096" s="243"/>
      <c r="V1096" s="243"/>
      <c r="W1096" s="243"/>
    </row>
    <row r="1097" spans="11:23" x14ac:dyDescent="0.25">
      <c r="K1097" s="243"/>
      <c r="L1097" s="243"/>
      <c r="M1097" s="243"/>
      <c r="N1097" s="243"/>
      <c r="O1097" s="243"/>
      <c r="P1097" s="243"/>
      <c r="Q1097" s="243"/>
      <c r="R1097" s="243"/>
      <c r="S1097" s="243"/>
      <c r="T1097" s="243"/>
      <c r="U1097" s="243"/>
      <c r="V1097" s="243"/>
      <c r="W1097" s="243"/>
    </row>
    <row r="1098" spans="11:23" x14ac:dyDescent="0.25">
      <c r="K1098" s="243"/>
      <c r="L1098" s="243"/>
      <c r="M1098" s="243"/>
      <c r="N1098" s="243"/>
      <c r="O1098" s="243"/>
      <c r="P1098" s="243"/>
      <c r="Q1098" s="243"/>
      <c r="R1098" s="243"/>
      <c r="S1098" s="243"/>
      <c r="T1098" s="243"/>
      <c r="U1098" s="243"/>
      <c r="V1098" s="243"/>
      <c r="W1098" s="243"/>
    </row>
    <row r="1099" spans="11:23" x14ac:dyDescent="0.25">
      <c r="K1099" s="243"/>
      <c r="L1099" s="243"/>
      <c r="M1099" s="243"/>
      <c r="N1099" s="243"/>
      <c r="O1099" s="243"/>
      <c r="P1099" s="243"/>
      <c r="Q1099" s="243"/>
      <c r="R1099" s="243"/>
      <c r="S1099" s="243"/>
      <c r="T1099" s="243"/>
      <c r="U1099" s="243"/>
      <c r="V1099" s="243"/>
      <c r="W1099" s="243"/>
    </row>
    <row r="1100" spans="11:23" x14ac:dyDescent="0.25">
      <c r="K1100" s="243"/>
      <c r="L1100" s="243"/>
      <c r="M1100" s="243"/>
      <c r="N1100" s="243"/>
      <c r="O1100" s="243"/>
      <c r="P1100" s="243"/>
      <c r="Q1100" s="243"/>
      <c r="R1100" s="243"/>
      <c r="S1100" s="243"/>
      <c r="T1100" s="243"/>
      <c r="U1100" s="243"/>
      <c r="V1100" s="243"/>
      <c r="W1100" s="243"/>
    </row>
    <row r="1101" spans="11:23" x14ac:dyDescent="0.25">
      <c r="K1101" s="243"/>
      <c r="L1101" s="243"/>
      <c r="M1101" s="243"/>
      <c r="N1101" s="243"/>
      <c r="O1101" s="243"/>
      <c r="P1101" s="243"/>
      <c r="Q1101" s="243"/>
      <c r="R1101" s="243"/>
      <c r="S1101" s="243"/>
      <c r="T1101" s="243"/>
      <c r="U1101" s="243"/>
      <c r="V1101" s="243"/>
      <c r="W1101" s="243"/>
    </row>
    <row r="1102" spans="11:23" x14ac:dyDescent="0.25">
      <c r="K1102" s="243"/>
      <c r="L1102" s="243"/>
      <c r="M1102" s="243"/>
      <c r="N1102" s="243"/>
      <c r="O1102" s="243"/>
      <c r="P1102" s="243"/>
      <c r="Q1102" s="243"/>
      <c r="R1102" s="243"/>
      <c r="S1102" s="243"/>
      <c r="T1102" s="243"/>
      <c r="U1102" s="243"/>
      <c r="V1102" s="243"/>
      <c r="W1102" s="243"/>
    </row>
    <row r="1103" spans="11:23" x14ac:dyDescent="0.25">
      <c r="K1103" s="243"/>
      <c r="L1103" s="243"/>
      <c r="M1103" s="243"/>
      <c r="N1103" s="243"/>
      <c r="O1103" s="243"/>
      <c r="P1103" s="243"/>
      <c r="Q1103" s="243"/>
      <c r="R1103" s="243"/>
      <c r="S1103" s="243"/>
      <c r="T1103" s="243"/>
      <c r="U1103" s="243"/>
      <c r="V1103" s="243"/>
      <c r="W1103" s="243"/>
    </row>
    <row r="1104" spans="11:23" x14ac:dyDescent="0.25">
      <c r="K1104" s="243"/>
      <c r="L1104" s="243"/>
      <c r="M1104" s="243"/>
      <c r="N1104" s="243"/>
      <c r="O1104" s="243"/>
      <c r="P1104" s="243"/>
      <c r="Q1104" s="243"/>
      <c r="R1104" s="243"/>
      <c r="S1104" s="243"/>
      <c r="T1104" s="243"/>
      <c r="U1104" s="243"/>
      <c r="V1104" s="243"/>
      <c r="W1104" s="243"/>
    </row>
    <row r="1105" spans="11:23" x14ac:dyDescent="0.25">
      <c r="K1105" s="243"/>
      <c r="L1105" s="243"/>
      <c r="M1105" s="243"/>
      <c r="N1105" s="243"/>
      <c r="O1105" s="243"/>
      <c r="P1105" s="243"/>
      <c r="Q1105" s="243"/>
      <c r="R1105" s="243"/>
      <c r="S1105" s="243"/>
      <c r="T1105" s="243"/>
      <c r="U1105" s="243"/>
      <c r="V1105" s="243"/>
      <c r="W1105" s="243"/>
    </row>
    <row r="1106" spans="11:23" x14ac:dyDescent="0.25">
      <c r="K1106" s="243"/>
      <c r="L1106" s="243"/>
      <c r="M1106" s="243"/>
      <c r="N1106" s="243"/>
      <c r="O1106" s="243"/>
      <c r="P1106" s="243"/>
      <c r="Q1106" s="243"/>
      <c r="R1106" s="243"/>
      <c r="S1106" s="243"/>
      <c r="T1106" s="243"/>
      <c r="U1106" s="243"/>
      <c r="V1106" s="243"/>
      <c r="W1106" s="243"/>
    </row>
    <row r="1107" spans="11:23" x14ac:dyDescent="0.25">
      <c r="K1107" s="243"/>
      <c r="L1107" s="243"/>
      <c r="M1107" s="243"/>
      <c r="N1107" s="243"/>
      <c r="O1107" s="243"/>
      <c r="P1107" s="243"/>
      <c r="Q1107" s="243"/>
      <c r="R1107" s="243"/>
      <c r="S1107" s="243"/>
      <c r="T1107" s="243"/>
      <c r="U1107" s="243"/>
      <c r="V1107" s="243"/>
      <c r="W1107" s="243"/>
    </row>
    <row r="1108" spans="11:23" x14ac:dyDescent="0.25">
      <c r="K1108" s="243"/>
      <c r="L1108" s="243"/>
      <c r="M1108" s="243"/>
      <c r="N1108" s="243"/>
      <c r="O1108" s="243"/>
      <c r="P1108" s="243"/>
      <c r="Q1108" s="243"/>
      <c r="R1108" s="243"/>
      <c r="S1108" s="243"/>
      <c r="T1108" s="243"/>
      <c r="U1108" s="243"/>
      <c r="V1108" s="243"/>
      <c r="W1108" s="243"/>
    </row>
    <row r="1109" spans="11:23" x14ac:dyDescent="0.25">
      <c r="K1109" s="243"/>
      <c r="L1109" s="243"/>
      <c r="M1109" s="243"/>
      <c r="N1109" s="243"/>
      <c r="O1109" s="243"/>
      <c r="P1109" s="243"/>
      <c r="Q1109" s="243"/>
      <c r="R1109" s="243"/>
      <c r="S1109" s="243"/>
      <c r="T1109" s="243"/>
      <c r="U1109" s="243"/>
      <c r="V1109" s="243"/>
      <c r="W1109" s="243"/>
    </row>
    <row r="1110" spans="11:23" x14ac:dyDescent="0.25">
      <c r="K1110" s="243"/>
      <c r="L1110" s="243"/>
      <c r="M1110" s="243"/>
      <c r="N1110" s="243"/>
      <c r="O1110" s="243"/>
      <c r="P1110" s="243"/>
      <c r="Q1110" s="243"/>
      <c r="R1110" s="243"/>
      <c r="S1110" s="243"/>
      <c r="T1110" s="243"/>
      <c r="U1110" s="243"/>
      <c r="V1110" s="243"/>
      <c r="W1110" s="243"/>
    </row>
    <row r="1111" spans="11:23" x14ac:dyDescent="0.25">
      <c r="K1111" s="243"/>
      <c r="L1111" s="243"/>
      <c r="M1111" s="243"/>
      <c r="N1111" s="243"/>
      <c r="O1111" s="243"/>
      <c r="P1111" s="243"/>
      <c r="Q1111" s="243"/>
      <c r="R1111" s="243"/>
      <c r="S1111" s="243"/>
      <c r="T1111" s="243"/>
      <c r="U1111" s="243"/>
      <c r="V1111" s="243"/>
      <c r="W1111" s="243"/>
    </row>
    <row r="1112" spans="11:23" x14ac:dyDescent="0.25">
      <c r="K1112" s="243"/>
      <c r="L1112" s="243"/>
      <c r="M1112" s="243"/>
      <c r="N1112" s="243"/>
      <c r="O1112" s="243"/>
      <c r="P1112" s="243"/>
      <c r="Q1112" s="243"/>
      <c r="R1112" s="243"/>
      <c r="S1112" s="243"/>
      <c r="T1112" s="243"/>
      <c r="U1112" s="243"/>
      <c r="V1112" s="243"/>
      <c r="W1112" s="243"/>
    </row>
    <row r="1113" spans="11:23" x14ac:dyDescent="0.25">
      <c r="K1113" s="243"/>
      <c r="L1113" s="243"/>
      <c r="M1113" s="243"/>
      <c r="N1113" s="243"/>
      <c r="O1113" s="243"/>
      <c r="P1113" s="243"/>
      <c r="Q1113" s="243"/>
      <c r="R1113" s="243"/>
      <c r="S1113" s="243"/>
      <c r="T1113" s="243"/>
      <c r="U1113" s="243"/>
      <c r="V1113" s="243"/>
      <c r="W1113" s="243"/>
    </row>
    <row r="1114" spans="11:23" x14ac:dyDescent="0.25">
      <c r="K1114" s="243"/>
      <c r="L1114" s="243"/>
      <c r="M1114" s="243"/>
      <c r="N1114" s="243"/>
      <c r="O1114" s="243"/>
      <c r="P1114" s="243"/>
      <c r="Q1114" s="243"/>
      <c r="R1114" s="243"/>
      <c r="S1114" s="243"/>
      <c r="T1114" s="243"/>
      <c r="U1114" s="243"/>
      <c r="V1114" s="243"/>
      <c r="W1114" s="243"/>
    </row>
    <row r="1115" spans="11:23" x14ac:dyDescent="0.25">
      <c r="K1115" s="243"/>
      <c r="L1115" s="243"/>
      <c r="M1115" s="243"/>
      <c r="N1115" s="243"/>
      <c r="O1115" s="243"/>
      <c r="P1115" s="243"/>
      <c r="Q1115" s="243"/>
      <c r="R1115" s="243"/>
      <c r="S1115" s="243"/>
      <c r="T1115" s="243"/>
      <c r="U1115" s="243"/>
      <c r="V1115" s="243"/>
      <c r="W1115" s="243"/>
    </row>
    <row r="1116" spans="11:23" x14ac:dyDescent="0.25">
      <c r="K1116" s="243"/>
      <c r="L1116" s="243"/>
      <c r="M1116" s="243"/>
      <c r="N1116" s="243"/>
      <c r="O1116" s="243"/>
      <c r="P1116" s="243"/>
      <c r="Q1116" s="243"/>
      <c r="R1116" s="243"/>
      <c r="S1116" s="243"/>
      <c r="T1116" s="243"/>
      <c r="U1116" s="243"/>
      <c r="V1116" s="243"/>
      <c r="W1116" s="243"/>
    </row>
    <row r="1117" spans="11:23" x14ac:dyDescent="0.25">
      <c r="K1117" s="243"/>
      <c r="L1117" s="243"/>
      <c r="M1117" s="243"/>
      <c r="N1117" s="243"/>
      <c r="O1117" s="243"/>
      <c r="P1117" s="243"/>
      <c r="Q1117" s="243"/>
      <c r="R1117" s="243"/>
      <c r="S1117" s="243"/>
      <c r="T1117" s="243"/>
      <c r="U1117" s="243"/>
      <c r="V1117" s="243"/>
      <c r="W1117" s="243"/>
    </row>
    <row r="1118" spans="11:23" x14ac:dyDescent="0.25">
      <c r="K1118" s="243"/>
      <c r="L1118" s="243"/>
      <c r="M1118" s="243"/>
      <c r="N1118" s="243"/>
      <c r="O1118" s="243"/>
      <c r="P1118" s="243"/>
      <c r="Q1118" s="243"/>
      <c r="R1118" s="243"/>
      <c r="S1118" s="243"/>
      <c r="T1118" s="243"/>
      <c r="U1118" s="243"/>
      <c r="V1118" s="243"/>
      <c r="W1118" s="243"/>
    </row>
    <row r="1119" spans="11:23" x14ac:dyDescent="0.25">
      <c r="K1119" s="243"/>
      <c r="L1119" s="243"/>
      <c r="M1119" s="243"/>
      <c r="N1119" s="243"/>
      <c r="O1119" s="243"/>
      <c r="P1119" s="243"/>
      <c r="Q1119" s="243"/>
      <c r="R1119" s="243"/>
      <c r="S1119" s="243"/>
      <c r="T1119" s="243"/>
      <c r="U1119" s="243"/>
      <c r="V1119" s="243"/>
      <c r="W1119" s="243"/>
    </row>
    <row r="1120" spans="11:23" x14ac:dyDescent="0.25">
      <c r="K1120" s="243"/>
      <c r="L1120" s="243"/>
      <c r="M1120" s="243"/>
      <c r="N1120" s="243"/>
      <c r="O1120" s="243"/>
      <c r="P1120" s="243"/>
      <c r="Q1120" s="243"/>
      <c r="R1120" s="243"/>
      <c r="S1120" s="243"/>
      <c r="T1120" s="243"/>
      <c r="U1120" s="243"/>
      <c r="V1120" s="243"/>
      <c r="W1120" s="243"/>
    </row>
    <row r="1121" spans="11:23" x14ac:dyDescent="0.25">
      <c r="K1121" s="243"/>
      <c r="L1121" s="243"/>
      <c r="M1121" s="243"/>
      <c r="N1121" s="243"/>
      <c r="O1121" s="243"/>
      <c r="P1121" s="243"/>
      <c r="Q1121" s="243"/>
      <c r="R1121" s="243"/>
      <c r="S1121" s="243"/>
      <c r="T1121" s="243"/>
      <c r="U1121" s="243"/>
      <c r="V1121" s="243"/>
      <c r="W1121" s="243"/>
    </row>
    <row r="1122" spans="11:23" x14ac:dyDescent="0.25">
      <c r="K1122" s="243"/>
      <c r="L1122" s="243"/>
      <c r="M1122" s="243"/>
      <c r="N1122" s="243"/>
      <c r="O1122" s="243"/>
      <c r="P1122" s="243"/>
      <c r="Q1122" s="243"/>
      <c r="R1122" s="243"/>
      <c r="S1122" s="243"/>
      <c r="T1122" s="243"/>
      <c r="U1122" s="243"/>
      <c r="V1122" s="243"/>
      <c r="W1122" s="243"/>
    </row>
    <row r="1123" spans="11:23" x14ac:dyDescent="0.25">
      <c r="K1123" s="243"/>
      <c r="L1123" s="243"/>
      <c r="M1123" s="243"/>
      <c r="N1123" s="243"/>
      <c r="O1123" s="243"/>
      <c r="P1123" s="243"/>
      <c r="Q1123" s="243"/>
      <c r="R1123" s="243"/>
      <c r="S1123" s="243"/>
      <c r="T1123" s="243"/>
      <c r="U1123" s="243"/>
      <c r="V1123" s="243"/>
      <c r="W1123" s="243"/>
    </row>
    <row r="1124" spans="11:23" x14ac:dyDescent="0.25">
      <c r="K1124" s="243"/>
      <c r="L1124" s="243"/>
      <c r="M1124" s="243"/>
      <c r="N1124" s="243"/>
      <c r="O1124" s="243"/>
      <c r="P1124" s="243"/>
      <c r="Q1124" s="243"/>
      <c r="R1124" s="243"/>
      <c r="S1124" s="243"/>
      <c r="T1124" s="243"/>
      <c r="U1124" s="243"/>
      <c r="V1124" s="243"/>
      <c r="W1124" s="243"/>
    </row>
    <row r="1125" spans="11:23" x14ac:dyDescent="0.25">
      <c r="K1125" s="243"/>
      <c r="L1125" s="243"/>
      <c r="M1125" s="243"/>
      <c r="N1125" s="243"/>
      <c r="O1125" s="243"/>
      <c r="P1125" s="243"/>
      <c r="Q1125" s="243"/>
      <c r="R1125" s="243"/>
      <c r="S1125" s="243"/>
      <c r="T1125" s="243"/>
      <c r="U1125" s="243"/>
      <c r="V1125" s="243"/>
      <c r="W1125" s="243"/>
    </row>
    <row r="1126" spans="11:23" x14ac:dyDescent="0.25">
      <c r="K1126" s="243"/>
      <c r="L1126" s="243"/>
      <c r="M1126" s="243"/>
      <c r="N1126" s="243"/>
      <c r="O1126" s="243"/>
      <c r="P1126" s="243"/>
      <c r="Q1126" s="243"/>
      <c r="R1126" s="243"/>
      <c r="S1126" s="243"/>
      <c r="T1126" s="243"/>
      <c r="U1126" s="243"/>
      <c r="V1126" s="243"/>
      <c r="W1126" s="243"/>
    </row>
    <row r="1127" spans="11:23" x14ac:dyDescent="0.25">
      <c r="K1127" s="243"/>
      <c r="L1127" s="243"/>
      <c r="M1127" s="243"/>
      <c r="N1127" s="243"/>
      <c r="O1127" s="243"/>
      <c r="P1127" s="243"/>
      <c r="Q1127" s="243"/>
      <c r="R1127" s="243"/>
      <c r="S1127" s="243"/>
      <c r="T1127" s="243"/>
      <c r="U1127" s="243"/>
      <c r="V1127" s="243"/>
      <c r="W1127" s="243"/>
    </row>
    <row r="1128" spans="11:23" x14ac:dyDescent="0.25">
      <c r="K1128" s="243"/>
      <c r="L1128" s="243"/>
      <c r="M1128" s="243"/>
      <c r="N1128" s="243"/>
      <c r="O1128" s="243"/>
      <c r="P1128" s="243"/>
      <c r="Q1128" s="243"/>
      <c r="R1128" s="243"/>
      <c r="S1128" s="243"/>
      <c r="T1128" s="243"/>
      <c r="U1128" s="243"/>
      <c r="V1128" s="243"/>
      <c r="W1128" s="243"/>
    </row>
    <row r="1129" spans="11:23" x14ac:dyDescent="0.25">
      <c r="K1129" s="243"/>
      <c r="L1129" s="243"/>
      <c r="M1129" s="243"/>
      <c r="N1129" s="243"/>
      <c r="O1129" s="243"/>
      <c r="P1129" s="243"/>
      <c r="Q1129" s="243"/>
      <c r="R1129" s="243"/>
      <c r="S1129" s="243"/>
      <c r="T1129" s="243"/>
      <c r="U1129" s="243"/>
      <c r="V1129" s="243"/>
      <c r="W1129" s="243"/>
    </row>
    <row r="1130" spans="11:23" x14ac:dyDescent="0.25">
      <c r="K1130" s="243"/>
      <c r="L1130" s="243"/>
      <c r="M1130" s="243"/>
      <c r="N1130" s="243"/>
      <c r="O1130" s="243"/>
      <c r="P1130" s="243"/>
      <c r="Q1130" s="243"/>
      <c r="R1130" s="243"/>
      <c r="S1130" s="243"/>
      <c r="T1130" s="243"/>
      <c r="U1130" s="243"/>
      <c r="V1130" s="243"/>
      <c r="W1130" s="243"/>
    </row>
    <row r="1131" spans="11:23" x14ac:dyDescent="0.25">
      <c r="K1131" s="243"/>
      <c r="L1131" s="243"/>
      <c r="M1131" s="243"/>
      <c r="N1131" s="243"/>
      <c r="O1131" s="243"/>
      <c r="P1131" s="243"/>
      <c r="Q1131" s="243"/>
      <c r="R1131" s="243"/>
      <c r="S1131" s="243"/>
      <c r="T1131" s="243"/>
      <c r="U1131" s="243"/>
      <c r="V1131" s="243"/>
      <c r="W1131" s="243"/>
    </row>
    <row r="1132" spans="11:23" x14ac:dyDescent="0.25">
      <c r="K1132" s="243"/>
      <c r="L1132" s="243"/>
      <c r="M1132" s="243"/>
      <c r="N1132" s="243"/>
      <c r="O1132" s="243"/>
      <c r="P1132" s="243"/>
      <c r="Q1132" s="243"/>
      <c r="R1132" s="243"/>
      <c r="S1132" s="243"/>
      <c r="T1132" s="243"/>
      <c r="U1132" s="243"/>
      <c r="V1132" s="243"/>
      <c r="W1132" s="243"/>
    </row>
    <row r="1133" spans="11:23" x14ac:dyDescent="0.25">
      <c r="K1133" s="243"/>
      <c r="L1133" s="243"/>
      <c r="M1133" s="243"/>
      <c r="N1133" s="243"/>
      <c r="O1133" s="243"/>
      <c r="P1133" s="243"/>
      <c r="Q1133" s="243"/>
      <c r="R1133" s="243"/>
      <c r="S1133" s="243"/>
      <c r="T1133" s="243"/>
      <c r="U1133" s="243"/>
      <c r="V1133" s="243"/>
      <c r="W1133" s="243"/>
    </row>
    <row r="1134" spans="11:23" x14ac:dyDescent="0.25">
      <c r="K1134" s="243"/>
      <c r="L1134" s="243"/>
      <c r="M1134" s="243"/>
      <c r="N1134" s="243"/>
      <c r="O1134" s="243"/>
      <c r="P1134" s="243"/>
      <c r="Q1134" s="243"/>
      <c r="R1134" s="243"/>
      <c r="S1134" s="243"/>
      <c r="T1134" s="243"/>
      <c r="U1134" s="243"/>
      <c r="V1134" s="243"/>
      <c r="W1134" s="243"/>
    </row>
    <row r="1135" spans="11:23" x14ac:dyDescent="0.25">
      <c r="K1135" s="243"/>
      <c r="L1135" s="243"/>
      <c r="M1135" s="243"/>
      <c r="N1135" s="243"/>
      <c r="O1135" s="243"/>
      <c r="P1135" s="243"/>
      <c r="Q1135" s="243"/>
      <c r="R1135" s="243"/>
      <c r="S1135" s="243"/>
      <c r="T1135" s="243"/>
      <c r="U1135" s="243"/>
      <c r="V1135" s="243"/>
      <c r="W1135" s="243"/>
    </row>
    <row r="1136" spans="11:23" x14ac:dyDescent="0.25">
      <c r="K1136" s="243"/>
      <c r="L1136" s="243"/>
      <c r="M1136" s="243"/>
      <c r="N1136" s="243"/>
      <c r="O1136" s="243"/>
      <c r="P1136" s="243"/>
      <c r="Q1136" s="243"/>
      <c r="R1136" s="243"/>
      <c r="S1136" s="243"/>
      <c r="T1136" s="243"/>
      <c r="U1136" s="243"/>
      <c r="V1136" s="243"/>
      <c r="W1136" s="243"/>
    </row>
    <row r="1137" spans="11:23" x14ac:dyDescent="0.25">
      <c r="K1137" s="243"/>
      <c r="L1137" s="243"/>
      <c r="M1137" s="243"/>
      <c r="N1137" s="243"/>
      <c r="O1137" s="243"/>
      <c r="P1137" s="243"/>
      <c r="Q1137" s="243"/>
      <c r="R1137" s="243"/>
      <c r="S1137" s="243"/>
      <c r="T1137" s="243"/>
      <c r="U1137" s="243"/>
      <c r="V1137" s="243"/>
      <c r="W1137" s="243"/>
    </row>
    <row r="1138" spans="11:23" x14ac:dyDescent="0.25">
      <c r="K1138" s="243"/>
      <c r="L1138" s="243"/>
      <c r="M1138" s="243"/>
      <c r="N1138" s="243"/>
      <c r="O1138" s="243"/>
      <c r="P1138" s="243"/>
      <c r="Q1138" s="243"/>
      <c r="R1138" s="243"/>
      <c r="S1138" s="243"/>
      <c r="T1138" s="243"/>
      <c r="U1138" s="243"/>
      <c r="V1138" s="243"/>
      <c r="W1138" s="243"/>
    </row>
    <row r="1139" spans="11:23" x14ac:dyDescent="0.25">
      <c r="K1139" s="243"/>
      <c r="L1139" s="243"/>
      <c r="M1139" s="243"/>
      <c r="N1139" s="243"/>
      <c r="O1139" s="243"/>
      <c r="P1139" s="243"/>
      <c r="Q1139" s="243"/>
      <c r="R1139" s="243"/>
      <c r="S1139" s="243"/>
      <c r="T1139" s="243"/>
      <c r="U1139" s="243"/>
      <c r="V1139" s="243"/>
      <c r="W1139" s="243"/>
    </row>
    <row r="1140" spans="11:23" x14ac:dyDescent="0.25">
      <c r="K1140" s="255" t="s">
        <v>242</v>
      </c>
      <c r="L1140" s="255" t="s">
        <v>242</v>
      </c>
      <c r="M1140" s="255" t="s">
        <v>242</v>
      </c>
      <c r="N1140" s="255" t="s">
        <v>242</v>
      </c>
      <c r="O1140" s="255" t="s">
        <v>242</v>
      </c>
      <c r="P1140" s="255" t="s">
        <v>242</v>
      </c>
      <c r="Q1140" s="255" t="s">
        <v>242</v>
      </c>
      <c r="R1140" s="255" t="s">
        <v>242</v>
      </c>
      <c r="S1140" s="255" t="s">
        <v>242</v>
      </c>
      <c r="T1140" s="255" t="s">
        <v>242</v>
      </c>
      <c r="U1140" s="255" t="s">
        <v>242</v>
      </c>
      <c r="V1140" s="255" t="s">
        <v>242</v>
      </c>
      <c r="W1140" s="255" t="s">
        <v>242</v>
      </c>
    </row>
    <row r="1141" spans="11:23" x14ac:dyDescent="0.25">
      <c r="K1141" s="243"/>
      <c r="L1141" s="243"/>
      <c r="M1141" s="243"/>
      <c r="N1141" s="243"/>
      <c r="O1141" s="243"/>
      <c r="P1141" s="243"/>
      <c r="Q1141" s="243"/>
      <c r="R1141" s="243"/>
      <c r="S1141" s="243"/>
      <c r="T1141" s="243"/>
      <c r="U1141" s="243"/>
      <c r="V1141" s="243"/>
      <c r="W1141" s="243"/>
    </row>
    <row r="1142" spans="11:23" x14ac:dyDescent="0.25">
      <c r="K1142" s="243"/>
      <c r="L1142" s="243"/>
      <c r="M1142" s="243"/>
      <c r="N1142" s="243"/>
      <c r="O1142" s="243"/>
      <c r="P1142" s="243"/>
      <c r="Q1142" s="243"/>
      <c r="R1142" s="243"/>
      <c r="S1142" s="243"/>
      <c r="T1142" s="243"/>
      <c r="U1142" s="243"/>
      <c r="V1142" s="243"/>
      <c r="W1142" s="243"/>
    </row>
    <row r="1143" spans="11:23" x14ac:dyDescent="0.25">
      <c r="K1143" s="243"/>
      <c r="L1143" s="243"/>
      <c r="M1143" s="243"/>
      <c r="N1143" s="243"/>
      <c r="O1143" s="243"/>
      <c r="P1143" s="243"/>
      <c r="Q1143" s="243"/>
      <c r="R1143" s="243"/>
      <c r="S1143" s="243"/>
      <c r="T1143" s="243"/>
      <c r="U1143" s="243"/>
      <c r="V1143" s="243"/>
      <c r="W1143" s="243"/>
    </row>
    <row r="1144" spans="11:23" x14ac:dyDescent="0.25">
      <c r="K1144" s="243"/>
      <c r="L1144" s="243"/>
      <c r="M1144" s="243"/>
      <c r="N1144" s="243"/>
      <c r="O1144" s="243"/>
      <c r="P1144" s="243"/>
      <c r="Q1144" s="243"/>
      <c r="R1144" s="243"/>
      <c r="S1144" s="243"/>
      <c r="T1144" s="243"/>
      <c r="U1144" s="243"/>
      <c r="V1144" s="243"/>
      <c r="W1144" s="243"/>
    </row>
    <row r="1145" spans="11:23" x14ac:dyDescent="0.25">
      <c r="K1145" s="243"/>
      <c r="L1145" s="243"/>
      <c r="M1145" s="243"/>
      <c r="N1145" s="243"/>
      <c r="O1145" s="243"/>
      <c r="P1145" s="243"/>
      <c r="Q1145" s="243"/>
      <c r="R1145" s="243"/>
      <c r="S1145" s="243"/>
      <c r="T1145" s="243"/>
      <c r="U1145" s="243"/>
      <c r="V1145" s="243"/>
      <c r="W1145" s="243"/>
    </row>
    <row r="1146" spans="11:23" x14ac:dyDescent="0.25">
      <c r="K1146" s="243"/>
      <c r="L1146" s="243"/>
      <c r="M1146" s="243"/>
      <c r="N1146" s="243"/>
      <c r="O1146" s="243"/>
      <c r="P1146" s="243"/>
      <c r="Q1146" s="243"/>
      <c r="R1146" s="243"/>
      <c r="S1146" s="243"/>
      <c r="T1146" s="243"/>
      <c r="U1146" s="243"/>
      <c r="V1146" s="243"/>
      <c r="W1146" s="243"/>
    </row>
    <row r="1147" spans="11:23" x14ac:dyDescent="0.25">
      <c r="K1147" s="243"/>
      <c r="L1147" s="243"/>
      <c r="M1147" s="243"/>
      <c r="N1147" s="243"/>
      <c r="O1147" s="243"/>
      <c r="P1147" s="243"/>
      <c r="Q1147" s="243"/>
      <c r="R1147" s="243"/>
      <c r="S1147" s="243"/>
      <c r="T1147" s="243"/>
      <c r="U1147" s="243"/>
      <c r="V1147" s="243"/>
      <c r="W1147" s="243"/>
    </row>
    <row r="1148" spans="11:23" x14ac:dyDescent="0.25">
      <c r="K1148" s="243"/>
      <c r="L1148" s="243"/>
      <c r="M1148" s="243"/>
      <c r="N1148" s="243"/>
      <c r="O1148" s="243"/>
      <c r="P1148" s="243"/>
      <c r="Q1148" s="243"/>
      <c r="R1148" s="243"/>
      <c r="S1148" s="243"/>
      <c r="T1148" s="243"/>
      <c r="U1148" s="243"/>
      <c r="V1148" s="243"/>
      <c r="W1148" s="243"/>
    </row>
    <row r="1149" spans="11:23" x14ac:dyDescent="0.25">
      <c r="K1149" s="243"/>
      <c r="L1149" s="243"/>
      <c r="M1149" s="243"/>
      <c r="N1149" s="243"/>
      <c r="O1149" s="243"/>
      <c r="P1149" s="243"/>
      <c r="Q1149" s="243"/>
      <c r="R1149" s="243"/>
      <c r="S1149" s="243"/>
      <c r="T1149" s="243"/>
      <c r="U1149" s="243"/>
      <c r="V1149" s="243"/>
      <c r="W1149" s="243"/>
    </row>
    <row r="1150" spans="11:23" x14ac:dyDescent="0.25">
      <c r="K1150" s="243"/>
      <c r="L1150" s="243"/>
      <c r="M1150" s="243"/>
      <c r="N1150" s="243"/>
      <c r="O1150" s="243"/>
      <c r="P1150" s="243"/>
      <c r="Q1150" s="243"/>
      <c r="R1150" s="243"/>
      <c r="S1150" s="243"/>
      <c r="T1150" s="243"/>
      <c r="U1150" s="243"/>
      <c r="V1150" s="243"/>
      <c r="W1150" s="243"/>
    </row>
    <row r="1151" spans="11:23" x14ac:dyDescent="0.25">
      <c r="K1151" s="243"/>
      <c r="L1151" s="243"/>
      <c r="M1151" s="243"/>
      <c r="N1151" s="243"/>
      <c r="O1151" s="243"/>
      <c r="P1151" s="243"/>
      <c r="Q1151" s="243"/>
      <c r="R1151" s="243"/>
      <c r="S1151" s="243"/>
      <c r="T1151" s="243"/>
      <c r="U1151" s="243"/>
      <c r="V1151" s="243"/>
      <c r="W1151" s="243"/>
    </row>
    <row r="1152" spans="11:23" x14ac:dyDescent="0.25">
      <c r="K1152" s="243"/>
      <c r="L1152" s="243"/>
      <c r="M1152" s="243"/>
      <c r="N1152" s="243"/>
      <c r="O1152" s="243"/>
      <c r="P1152" s="243"/>
      <c r="Q1152" s="243"/>
      <c r="R1152" s="243"/>
      <c r="S1152" s="243"/>
      <c r="T1152" s="243"/>
      <c r="U1152" s="243"/>
      <c r="V1152" s="243"/>
      <c r="W1152" s="243"/>
    </row>
    <row r="1153" spans="11:23" x14ac:dyDescent="0.25">
      <c r="K1153" s="243"/>
      <c r="L1153" s="243"/>
      <c r="M1153" s="243"/>
      <c r="N1153" s="243"/>
      <c r="O1153" s="243"/>
      <c r="P1153" s="243"/>
      <c r="Q1153" s="243"/>
      <c r="R1153" s="243"/>
      <c r="S1153" s="243"/>
      <c r="T1153" s="243"/>
      <c r="U1153" s="243"/>
      <c r="V1153" s="243"/>
      <c r="W1153" s="243"/>
    </row>
    <row r="1154" spans="11:23" x14ac:dyDescent="0.25">
      <c r="K1154" s="243"/>
      <c r="L1154" s="243"/>
      <c r="M1154" s="243"/>
      <c r="N1154" s="243"/>
      <c r="O1154" s="243"/>
      <c r="P1154" s="243"/>
      <c r="Q1154" s="243"/>
      <c r="R1154" s="243"/>
      <c r="S1154" s="243"/>
      <c r="T1154" s="243"/>
      <c r="U1154" s="243"/>
      <c r="V1154" s="243"/>
      <c r="W1154" s="243"/>
    </row>
    <row r="1155" spans="11:23" x14ac:dyDescent="0.25">
      <c r="K1155" s="243"/>
      <c r="L1155" s="243"/>
      <c r="M1155" s="243"/>
      <c r="N1155" s="243"/>
      <c r="O1155" s="243"/>
      <c r="P1155" s="243"/>
      <c r="Q1155" s="243"/>
      <c r="R1155" s="243"/>
      <c r="S1155" s="243"/>
      <c r="T1155" s="243"/>
      <c r="U1155" s="243"/>
      <c r="V1155" s="243"/>
      <c r="W1155" s="243"/>
    </row>
    <row r="1156" spans="11:23" x14ac:dyDescent="0.25">
      <c r="K1156" s="243"/>
      <c r="L1156" s="243"/>
      <c r="M1156" s="243"/>
      <c r="N1156" s="243"/>
      <c r="O1156" s="243"/>
      <c r="P1156" s="243"/>
      <c r="Q1156" s="243"/>
      <c r="R1156" s="243"/>
      <c r="S1156" s="243"/>
      <c r="T1156" s="243"/>
      <c r="U1156" s="243"/>
      <c r="V1156" s="243"/>
      <c r="W1156" s="243"/>
    </row>
    <row r="1157" spans="11:23" x14ac:dyDescent="0.25">
      <c r="K1157" s="243"/>
      <c r="L1157" s="243"/>
      <c r="M1157" s="243"/>
      <c r="N1157" s="243"/>
      <c r="O1157" s="243"/>
      <c r="P1157" s="243"/>
      <c r="Q1157" s="243"/>
      <c r="R1157" s="243"/>
      <c r="S1157" s="243"/>
      <c r="T1157" s="243"/>
      <c r="U1157" s="243"/>
      <c r="V1157" s="243"/>
      <c r="W1157" s="243"/>
    </row>
    <row r="1158" spans="11:23" x14ac:dyDescent="0.25">
      <c r="K1158" s="243"/>
      <c r="L1158" s="243"/>
      <c r="M1158" s="243"/>
      <c r="N1158" s="243"/>
      <c r="O1158" s="243"/>
      <c r="P1158" s="243"/>
      <c r="Q1158" s="243"/>
      <c r="R1158" s="243"/>
      <c r="S1158" s="243"/>
      <c r="T1158" s="243"/>
      <c r="U1158" s="243"/>
      <c r="V1158" s="243"/>
      <c r="W1158" s="243"/>
    </row>
    <row r="1159" spans="11:23" x14ac:dyDescent="0.25">
      <c r="K1159" s="243"/>
      <c r="L1159" s="243"/>
      <c r="M1159" s="243"/>
      <c r="N1159" s="243"/>
      <c r="O1159" s="243"/>
      <c r="P1159" s="243"/>
      <c r="Q1159" s="243"/>
      <c r="R1159" s="243"/>
      <c r="S1159" s="243"/>
      <c r="T1159" s="243"/>
      <c r="U1159" s="243"/>
      <c r="V1159" s="243"/>
      <c r="W1159" s="243"/>
    </row>
    <row r="1160" spans="11:23" x14ac:dyDescent="0.25">
      <c r="K1160" s="243"/>
      <c r="L1160" s="243"/>
      <c r="M1160" s="243"/>
      <c r="N1160" s="243"/>
      <c r="O1160" s="243"/>
      <c r="P1160" s="243"/>
      <c r="Q1160" s="243"/>
      <c r="R1160" s="243"/>
      <c r="S1160" s="243"/>
      <c r="T1160" s="243"/>
      <c r="U1160" s="243"/>
      <c r="V1160" s="243"/>
      <c r="W1160" s="243"/>
    </row>
    <row r="1161" spans="11:23" x14ac:dyDescent="0.25">
      <c r="K1161" s="243"/>
      <c r="L1161" s="243"/>
      <c r="M1161" s="243"/>
      <c r="N1161" s="243"/>
      <c r="O1161" s="243"/>
      <c r="P1161" s="243"/>
      <c r="Q1161" s="243"/>
      <c r="R1161" s="243"/>
      <c r="S1161" s="243"/>
      <c r="T1161" s="243"/>
      <c r="U1161" s="243"/>
      <c r="V1161" s="243"/>
      <c r="W1161" s="243"/>
    </row>
    <row r="1162" spans="11:23" x14ac:dyDescent="0.25">
      <c r="K1162" s="243"/>
      <c r="L1162" s="243"/>
      <c r="M1162" s="243"/>
      <c r="N1162" s="243"/>
      <c r="O1162" s="243"/>
      <c r="P1162" s="243"/>
      <c r="Q1162" s="243"/>
      <c r="R1162" s="243"/>
      <c r="S1162" s="243"/>
      <c r="T1162" s="243"/>
      <c r="U1162" s="243"/>
      <c r="V1162" s="243"/>
      <c r="W1162" s="243"/>
    </row>
    <row r="1163" spans="11:23" x14ac:dyDescent="0.25">
      <c r="K1163" s="243"/>
      <c r="L1163" s="243"/>
      <c r="M1163" s="243"/>
      <c r="N1163" s="243"/>
      <c r="O1163" s="243"/>
      <c r="P1163" s="243"/>
      <c r="Q1163" s="243"/>
      <c r="R1163" s="243"/>
      <c r="S1163" s="243"/>
      <c r="T1163" s="243"/>
      <c r="U1163" s="243"/>
      <c r="V1163" s="243"/>
      <c r="W1163" s="243"/>
    </row>
    <row r="1164" spans="11:23" x14ac:dyDescent="0.25">
      <c r="K1164" s="243"/>
      <c r="L1164" s="243"/>
      <c r="M1164" s="243"/>
      <c r="N1164" s="243"/>
      <c r="O1164" s="243"/>
      <c r="P1164" s="243"/>
      <c r="Q1164" s="243"/>
      <c r="R1164" s="243"/>
      <c r="S1164" s="243"/>
      <c r="T1164" s="243"/>
      <c r="U1164" s="243"/>
      <c r="V1164" s="243"/>
      <c r="W1164" s="243"/>
    </row>
    <row r="1165" spans="11:23" x14ac:dyDescent="0.25">
      <c r="K1165" s="243"/>
      <c r="L1165" s="243"/>
      <c r="M1165" s="243"/>
      <c r="N1165" s="243"/>
      <c r="O1165" s="243"/>
      <c r="P1165" s="243"/>
      <c r="Q1165" s="243"/>
      <c r="R1165" s="243"/>
      <c r="S1165" s="243"/>
      <c r="T1165" s="243"/>
      <c r="U1165" s="243"/>
      <c r="V1165" s="243"/>
      <c r="W1165" s="243"/>
    </row>
    <row r="1166" spans="11:23" x14ac:dyDescent="0.25">
      <c r="K1166" s="243"/>
      <c r="L1166" s="243"/>
      <c r="M1166" s="243"/>
      <c r="N1166" s="243"/>
      <c r="O1166" s="243"/>
      <c r="P1166" s="243"/>
      <c r="Q1166" s="243"/>
      <c r="R1166" s="243"/>
      <c r="S1166" s="243"/>
      <c r="T1166" s="243"/>
      <c r="U1166" s="243"/>
      <c r="V1166" s="243"/>
      <c r="W1166" s="243"/>
    </row>
    <row r="1167" spans="11:23" x14ac:dyDescent="0.25">
      <c r="K1167" s="243"/>
      <c r="L1167" s="243"/>
      <c r="M1167" s="243"/>
      <c r="N1167" s="243"/>
      <c r="O1167" s="243"/>
      <c r="P1167" s="243"/>
      <c r="Q1167" s="243"/>
      <c r="R1167" s="243"/>
      <c r="S1167" s="243"/>
      <c r="T1167" s="243"/>
      <c r="U1167" s="243"/>
      <c r="V1167" s="243"/>
      <c r="W1167" s="243"/>
    </row>
    <row r="1168" spans="11:23" x14ac:dyDescent="0.25">
      <c r="K1168" s="243"/>
      <c r="L1168" s="243"/>
      <c r="M1168" s="243"/>
      <c r="N1168" s="243"/>
      <c r="O1168" s="243"/>
      <c r="P1168" s="243"/>
      <c r="Q1168" s="243"/>
      <c r="R1168" s="243"/>
      <c r="S1168" s="243"/>
      <c r="T1168" s="243"/>
      <c r="U1168" s="243"/>
      <c r="V1168" s="243"/>
      <c r="W1168" s="243"/>
    </row>
    <row r="1169" spans="11:23" x14ac:dyDescent="0.25">
      <c r="K1169" s="243"/>
      <c r="L1169" s="243"/>
      <c r="M1169" s="243"/>
      <c r="N1169" s="243"/>
      <c r="O1169" s="243"/>
      <c r="P1169" s="243"/>
      <c r="Q1169" s="243"/>
      <c r="R1169" s="243"/>
      <c r="S1169" s="243"/>
      <c r="T1169" s="243"/>
      <c r="U1169" s="243"/>
      <c r="V1169" s="243"/>
      <c r="W1169" s="243"/>
    </row>
    <row r="1170" spans="11:23" x14ac:dyDescent="0.25">
      <c r="K1170" s="243"/>
      <c r="L1170" s="243"/>
      <c r="M1170" s="243"/>
      <c r="N1170" s="243"/>
      <c r="O1170" s="243"/>
      <c r="P1170" s="243"/>
      <c r="Q1170" s="243"/>
      <c r="R1170" s="243"/>
      <c r="S1170" s="243"/>
      <c r="T1170" s="243"/>
      <c r="U1170" s="243"/>
      <c r="V1170" s="243"/>
      <c r="W1170" s="243"/>
    </row>
    <row r="1171" spans="11:23" x14ac:dyDescent="0.25">
      <c r="K1171" s="243"/>
      <c r="L1171" s="243"/>
      <c r="M1171" s="243"/>
      <c r="N1171" s="243"/>
      <c r="O1171" s="243"/>
      <c r="P1171" s="243"/>
      <c r="Q1171" s="243"/>
      <c r="R1171" s="243"/>
      <c r="S1171" s="243"/>
      <c r="T1171" s="243"/>
      <c r="U1171" s="243"/>
      <c r="V1171" s="243"/>
      <c r="W1171" s="243"/>
    </row>
    <row r="1172" spans="11:23" x14ac:dyDescent="0.25">
      <c r="K1172" s="243"/>
      <c r="L1172" s="243"/>
      <c r="M1172" s="243"/>
      <c r="N1172" s="243"/>
      <c r="O1172" s="243"/>
      <c r="P1172" s="243"/>
      <c r="Q1172" s="243"/>
      <c r="R1172" s="243"/>
      <c r="S1172" s="243"/>
      <c r="T1172" s="243"/>
      <c r="U1172" s="243"/>
      <c r="V1172" s="243"/>
      <c r="W1172" s="243"/>
    </row>
    <row r="1173" spans="11:23" x14ac:dyDescent="0.25">
      <c r="K1173" s="243"/>
      <c r="L1173" s="243"/>
      <c r="M1173" s="243"/>
      <c r="N1173" s="243"/>
      <c r="O1173" s="243"/>
      <c r="P1173" s="243"/>
      <c r="Q1173" s="243"/>
      <c r="R1173" s="243"/>
      <c r="S1173" s="243"/>
      <c r="T1173" s="243"/>
      <c r="U1173" s="243"/>
      <c r="V1173" s="243"/>
      <c r="W1173" s="243"/>
    </row>
    <row r="1174" spans="11:23" x14ac:dyDescent="0.25">
      <c r="K1174" s="243"/>
      <c r="L1174" s="243"/>
      <c r="M1174" s="243"/>
      <c r="N1174" s="243"/>
      <c r="O1174" s="243"/>
      <c r="P1174" s="243"/>
      <c r="Q1174" s="243"/>
      <c r="R1174" s="243"/>
      <c r="S1174" s="243"/>
      <c r="T1174" s="243"/>
      <c r="U1174" s="243"/>
      <c r="V1174" s="243"/>
      <c r="W1174" s="243"/>
    </row>
    <row r="1175" spans="11:23" x14ac:dyDescent="0.25">
      <c r="K1175" s="243"/>
      <c r="L1175" s="243"/>
      <c r="M1175" s="243"/>
      <c r="N1175" s="243"/>
      <c r="O1175" s="243"/>
      <c r="P1175" s="243"/>
      <c r="Q1175" s="243"/>
      <c r="R1175" s="243"/>
      <c r="S1175" s="243"/>
      <c r="T1175" s="243"/>
      <c r="U1175" s="243"/>
      <c r="V1175" s="243"/>
      <c r="W1175" s="243"/>
    </row>
    <row r="1176" spans="11:23" x14ac:dyDescent="0.25">
      <c r="K1176" s="243"/>
      <c r="L1176" s="243"/>
      <c r="M1176" s="243"/>
      <c r="N1176" s="243"/>
      <c r="O1176" s="243"/>
      <c r="P1176" s="243"/>
      <c r="Q1176" s="243"/>
      <c r="R1176" s="243"/>
      <c r="S1176" s="243"/>
      <c r="T1176" s="243"/>
      <c r="U1176" s="243"/>
      <c r="V1176" s="243"/>
      <c r="W1176" s="243"/>
    </row>
    <row r="1177" spans="11:23" x14ac:dyDescent="0.25">
      <c r="K1177" s="243"/>
      <c r="L1177" s="243"/>
      <c r="M1177" s="243"/>
      <c r="N1177" s="243"/>
      <c r="O1177" s="243"/>
      <c r="P1177" s="243"/>
      <c r="Q1177" s="243"/>
      <c r="R1177" s="243"/>
      <c r="S1177" s="243"/>
      <c r="T1177" s="243"/>
      <c r="U1177" s="243"/>
      <c r="V1177" s="243"/>
      <c r="W1177" s="243"/>
    </row>
    <row r="1178" spans="11:23" x14ac:dyDescent="0.25">
      <c r="K1178" s="243"/>
      <c r="L1178" s="243"/>
      <c r="M1178" s="243"/>
      <c r="N1178" s="243"/>
      <c r="O1178" s="243"/>
      <c r="P1178" s="243"/>
      <c r="Q1178" s="243"/>
      <c r="R1178" s="243"/>
      <c r="S1178" s="243"/>
      <c r="T1178" s="243"/>
      <c r="U1178" s="243"/>
      <c r="V1178" s="243"/>
      <c r="W1178" s="243"/>
    </row>
    <row r="1179" spans="11:23" x14ac:dyDescent="0.25">
      <c r="K1179" s="243"/>
      <c r="L1179" s="243"/>
      <c r="M1179" s="243"/>
      <c r="N1179" s="243"/>
      <c r="O1179" s="243"/>
      <c r="P1179" s="243"/>
      <c r="Q1179" s="243"/>
      <c r="R1179" s="243"/>
      <c r="S1179" s="243"/>
      <c r="T1179" s="243"/>
      <c r="U1179" s="243"/>
      <c r="V1179" s="243"/>
      <c r="W1179" s="243"/>
    </row>
    <row r="1180" spans="11:23" x14ac:dyDescent="0.25">
      <c r="K1180" s="243"/>
      <c r="L1180" s="243"/>
      <c r="M1180" s="243"/>
      <c r="N1180" s="243"/>
      <c r="O1180" s="243"/>
      <c r="P1180" s="243"/>
      <c r="Q1180" s="243"/>
      <c r="R1180" s="243"/>
      <c r="S1180" s="243"/>
      <c r="T1180" s="243"/>
      <c r="U1180" s="243"/>
      <c r="V1180" s="243"/>
      <c r="W1180" s="243"/>
    </row>
    <row r="1181" spans="11:23" x14ac:dyDescent="0.25">
      <c r="K1181" s="243"/>
      <c r="L1181" s="243"/>
      <c r="M1181" s="243"/>
      <c r="N1181" s="243"/>
      <c r="O1181" s="243"/>
      <c r="P1181" s="243"/>
      <c r="Q1181" s="243"/>
      <c r="R1181" s="243"/>
      <c r="S1181" s="243"/>
      <c r="T1181" s="243"/>
      <c r="U1181" s="243"/>
      <c r="V1181" s="243"/>
      <c r="W1181" s="243"/>
    </row>
    <row r="1182" spans="11:23" x14ac:dyDescent="0.25">
      <c r="K1182" s="243"/>
      <c r="L1182" s="243"/>
      <c r="M1182" s="243"/>
      <c r="N1182" s="243"/>
      <c r="O1182" s="243"/>
      <c r="P1182" s="243"/>
      <c r="Q1182" s="243"/>
      <c r="R1182" s="243"/>
      <c r="S1182" s="243"/>
      <c r="T1182" s="243"/>
      <c r="U1182" s="243"/>
      <c r="V1182" s="243"/>
      <c r="W1182" s="243"/>
    </row>
    <row r="1183" spans="11:23" x14ac:dyDescent="0.25">
      <c r="K1183" s="243"/>
      <c r="L1183" s="243"/>
      <c r="M1183" s="243"/>
      <c r="N1183" s="243"/>
      <c r="O1183" s="243"/>
      <c r="P1183" s="243"/>
      <c r="Q1183" s="243"/>
      <c r="R1183" s="243"/>
      <c r="S1183" s="243"/>
      <c r="T1183" s="243"/>
      <c r="U1183" s="243"/>
      <c r="V1183" s="243"/>
      <c r="W1183" s="243"/>
    </row>
    <row r="1184" spans="11:23" x14ac:dyDescent="0.25">
      <c r="K1184" s="243"/>
      <c r="L1184" s="243"/>
      <c r="M1184" s="243"/>
      <c r="N1184" s="243"/>
      <c r="O1184" s="243"/>
      <c r="P1184" s="243"/>
      <c r="Q1184" s="243"/>
      <c r="R1184" s="243"/>
      <c r="S1184" s="243"/>
      <c r="T1184" s="243"/>
      <c r="U1184" s="243"/>
      <c r="V1184" s="243"/>
      <c r="W1184" s="243"/>
    </row>
    <row r="1185" spans="11:23" x14ac:dyDescent="0.25">
      <c r="K1185" s="243"/>
      <c r="L1185" s="243"/>
      <c r="M1185" s="243"/>
      <c r="N1185" s="243"/>
      <c r="O1185" s="243"/>
      <c r="P1185" s="243"/>
      <c r="Q1185" s="243"/>
      <c r="R1185" s="243"/>
      <c r="S1185" s="243"/>
      <c r="T1185" s="243"/>
      <c r="U1185" s="243"/>
      <c r="V1185" s="243"/>
      <c r="W1185" s="243"/>
    </row>
    <row r="1186" spans="11:23" x14ac:dyDescent="0.25">
      <c r="K1186" s="243"/>
      <c r="L1186" s="243"/>
      <c r="M1186" s="243"/>
      <c r="N1186" s="243"/>
      <c r="O1186" s="243"/>
      <c r="P1186" s="243"/>
      <c r="Q1186" s="243"/>
      <c r="R1186" s="243"/>
      <c r="S1186" s="243"/>
      <c r="T1186" s="243"/>
      <c r="U1186" s="243"/>
      <c r="V1186" s="243"/>
      <c r="W1186" s="243"/>
    </row>
    <row r="1187" spans="11:23" x14ac:dyDescent="0.25">
      <c r="K1187" s="243"/>
      <c r="L1187" s="243"/>
      <c r="M1187" s="243"/>
      <c r="N1187" s="243"/>
      <c r="O1187" s="243"/>
      <c r="P1187" s="243"/>
      <c r="Q1187" s="243"/>
      <c r="R1187" s="243"/>
      <c r="S1187" s="243"/>
      <c r="T1187" s="243"/>
      <c r="U1187" s="243"/>
      <c r="V1187" s="243"/>
      <c r="W1187" s="243"/>
    </row>
    <row r="1188" spans="11:23" x14ac:dyDescent="0.25">
      <c r="K1188" s="243"/>
      <c r="L1188" s="243"/>
      <c r="M1188" s="243"/>
      <c r="N1188" s="243"/>
      <c r="O1188" s="243"/>
      <c r="P1188" s="243"/>
      <c r="Q1188" s="243"/>
      <c r="R1188" s="243"/>
      <c r="S1188" s="243"/>
      <c r="T1188" s="243"/>
      <c r="U1188" s="243"/>
      <c r="V1188" s="243"/>
      <c r="W1188" s="243"/>
    </row>
    <row r="1189" spans="11:23" x14ac:dyDescent="0.25">
      <c r="K1189" s="243"/>
      <c r="L1189" s="243"/>
      <c r="M1189" s="243"/>
      <c r="N1189" s="243"/>
      <c r="O1189" s="243"/>
      <c r="P1189" s="243"/>
      <c r="Q1189" s="243"/>
      <c r="R1189" s="243"/>
      <c r="S1189" s="243"/>
      <c r="T1189" s="243"/>
      <c r="U1189" s="243"/>
      <c r="V1189" s="243"/>
      <c r="W1189" s="243"/>
    </row>
    <row r="1190" spans="11:23" x14ac:dyDescent="0.25">
      <c r="K1190" s="243"/>
      <c r="L1190" s="243"/>
      <c r="M1190" s="243"/>
      <c r="N1190" s="243"/>
      <c r="O1190" s="243"/>
      <c r="P1190" s="243"/>
      <c r="Q1190" s="243"/>
      <c r="R1190" s="243"/>
      <c r="S1190" s="243"/>
      <c r="T1190" s="243"/>
      <c r="U1190" s="243"/>
      <c r="V1190" s="243"/>
      <c r="W1190" s="243"/>
    </row>
    <row r="1191" spans="11:23" x14ac:dyDescent="0.25">
      <c r="K1191" s="243"/>
      <c r="L1191" s="243"/>
      <c r="M1191" s="243"/>
      <c r="N1191" s="243"/>
      <c r="O1191" s="243"/>
      <c r="P1191" s="243"/>
      <c r="Q1191" s="243"/>
      <c r="R1191" s="243"/>
      <c r="S1191" s="243"/>
      <c r="T1191" s="243"/>
      <c r="U1191" s="243"/>
      <c r="V1191" s="243"/>
      <c r="W1191" s="243"/>
    </row>
    <row r="1192" spans="11:23" x14ac:dyDescent="0.25">
      <c r="K1192" s="243"/>
      <c r="L1192" s="243"/>
      <c r="M1192" s="243"/>
      <c r="N1192" s="243"/>
      <c r="O1192" s="243"/>
      <c r="P1192" s="243"/>
      <c r="Q1192" s="243"/>
      <c r="R1192" s="243"/>
      <c r="S1192" s="243"/>
      <c r="T1192" s="243"/>
      <c r="U1192" s="243"/>
      <c r="V1192" s="243"/>
      <c r="W1192" s="243"/>
    </row>
    <row r="1193" spans="11:23" x14ac:dyDescent="0.25">
      <c r="K1193" s="243"/>
      <c r="L1193" s="243"/>
      <c r="M1193" s="243"/>
      <c r="N1193" s="243"/>
      <c r="O1193" s="243"/>
      <c r="P1193" s="243"/>
      <c r="Q1193" s="243"/>
      <c r="R1193" s="243"/>
      <c r="S1193" s="243"/>
      <c r="T1193" s="243"/>
      <c r="U1193" s="243"/>
      <c r="V1193" s="243"/>
      <c r="W1193" s="243"/>
    </row>
    <row r="1194" spans="11:23" x14ac:dyDescent="0.25">
      <c r="K1194" s="243"/>
      <c r="L1194" s="243"/>
      <c r="M1194" s="243"/>
      <c r="N1194" s="243"/>
      <c r="O1194" s="243"/>
      <c r="P1194" s="243"/>
      <c r="Q1194" s="243"/>
      <c r="R1194" s="243"/>
      <c r="S1194" s="243"/>
      <c r="T1194" s="243"/>
      <c r="U1194" s="243"/>
      <c r="V1194" s="243"/>
      <c r="W1194" s="243"/>
    </row>
    <row r="1195" spans="11:23" x14ac:dyDescent="0.25">
      <c r="K1195" s="243"/>
      <c r="L1195" s="243"/>
      <c r="M1195" s="243"/>
      <c r="N1195" s="243"/>
      <c r="O1195" s="243"/>
      <c r="P1195" s="243"/>
      <c r="Q1195" s="243"/>
      <c r="R1195" s="243"/>
      <c r="S1195" s="243"/>
      <c r="T1195" s="243"/>
      <c r="U1195" s="243"/>
      <c r="V1195" s="243"/>
      <c r="W1195" s="243"/>
    </row>
    <row r="1196" spans="11:23" x14ac:dyDescent="0.25">
      <c r="K1196" s="243"/>
      <c r="L1196" s="243"/>
      <c r="M1196" s="243"/>
      <c r="N1196" s="243"/>
      <c r="O1196" s="243"/>
      <c r="P1196" s="243"/>
      <c r="Q1196" s="243"/>
      <c r="R1196" s="243"/>
      <c r="S1196" s="243"/>
      <c r="T1196" s="243"/>
      <c r="U1196" s="243"/>
      <c r="V1196" s="243"/>
      <c r="W1196" s="243"/>
    </row>
    <row r="1197" spans="11:23" x14ac:dyDescent="0.25">
      <c r="K1197" s="243"/>
      <c r="L1197" s="243"/>
      <c r="M1197" s="243"/>
      <c r="N1197" s="243"/>
      <c r="O1197" s="243"/>
      <c r="P1197" s="243"/>
      <c r="Q1197" s="243"/>
      <c r="R1197" s="243"/>
      <c r="S1197" s="243"/>
      <c r="T1197" s="243"/>
      <c r="U1197" s="243"/>
      <c r="V1197" s="243"/>
      <c r="W1197" s="243"/>
    </row>
    <row r="1198" spans="11:23" x14ac:dyDescent="0.25">
      <c r="K1198" s="243"/>
      <c r="L1198" s="243"/>
      <c r="M1198" s="243"/>
      <c r="N1198" s="243"/>
      <c r="O1198" s="243"/>
      <c r="P1198" s="243"/>
      <c r="Q1198" s="243"/>
      <c r="R1198" s="243"/>
      <c r="S1198" s="243"/>
      <c r="T1198" s="243"/>
      <c r="U1198" s="243"/>
      <c r="V1198" s="243"/>
      <c r="W1198" s="243"/>
    </row>
    <row r="1199" spans="11:23" x14ac:dyDescent="0.25">
      <c r="K1199" s="243"/>
      <c r="L1199" s="243"/>
      <c r="M1199" s="243"/>
      <c r="N1199" s="243"/>
      <c r="O1199" s="243"/>
      <c r="P1199" s="243"/>
      <c r="Q1199" s="243"/>
      <c r="R1199" s="243"/>
      <c r="S1199" s="243"/>
      <c r="T1199" s="243"/>
      <c r="U1199" s="243"/>
      <c r="V1199" s="243"/>
      <c r="W1199" s="243"/>
    </row>
    <row r="1200" spans="11:23" x14ac:dyDescent="0.25">
      <c r="K1200" s="255" t="s">
        <v>242</v>
      </c>
      <c r="L1200" s="255" t="s">
        <v>242</v>
      </c>
      <c r="M1200" s="255" t="s">
        <v>242</v>
      </c>
      <c r="N1200" s="255" t="s">
        <v>242</v>
      </c>
      <c r="O1200" s="255" t="s">
        <v>242</v>
      </c>
      <c r="P1200" s="255" t="s">
        <v>242</v>
      </c>
      <c r="Q1200" s="255" t="s">
        <v>242</v>
      </c>
      <c r="R1200" s="255" t="s">
        <v>242</v>
      </c>
      <c r="S1200" s="255" t="s">
        <v>242</v>
      </c>
      <c r="T1200" s="255" t="s">
        <v>242</v>
      </c>
      <c r="U1200" s="255" t="s">
        <v>242</v>
      </c>
      <c r="V1200" s="255" t="s">
        <v>242</v>
      </c>
      <c r="W1200" s="255" t="s">
        <v>242</v>
      </c>
    </row>
    <row r="1201" spans="11:23" x14ac:dyDescent="0.25">
      <c r="K1201" s="243"/>
      <c r="L1201" s="243"/>
      <c r="M1201" s="243"/>
      <c r="N1201" s="243"/>
      <c r="O1201" s="243"/>
      <c r="P1201" s="243"/>
      <c r="Q1201" s="243"/>
      <c r="R1201" s="243"/>
      <c r="S1201" s="243"/>
      <c r="T1201" s="243"/>
      <c r="U1201" s="243"/>
      <c r="V1201" s="243"/>
      <c r="W1201" s="243"/>
    </row>
    <row r="1202" spans="11:23" x14ac:dyDescent="0.25">
      <c r="K1202" s="243"/>
      <c r="L1202" s="243"/>
      <c r="M1202" s="243"/>
      <c r="N1202" s="243"/>
      <c r="O1202" s="243"/>
      <c r="P1202" s="243"/>
      <c r="Q1202" s="243"/>
      <c r="R1202" s="243"/>
      <c r="S1202" s="243"/>
      <c r="T1202" s="243"/>
      <c r="U1202" s="243"/>
      <c r="V1202" s="243"/>
      <c r="W1202" s="243"/>
    </row>
    <row r="1203" spans="11:23" x14ac:dyDescent="0.25">
      <c r="K1203" s="243"/>
      <c r="L1203" s="243"/>
      <c r="M1203" s="243"/>
      <c r="N1203" s="243"/>
      <c r="O1203" s="243"/>
      <c r="P1203" s="243"/>
      <c r="Q1203" s="243"/>
      <c r="R1203" s="243"/>
      <c r="S1203" s="243"/>
      <c r="T1203" s="243"/>
      <c r="U1203" s="243"/>
      <c r="V1203" s="243"/>
      <c r="W1203" s="243"/>
    </row>
    <row r="1204" spans="11:23" x14ac:dyDescent="0.25">
      <c r="K1204" s="243"/>
      <c r="L1204" s="243"/>
      <c r="M1204" s="243"/>
      <c r="N1204" s="243"/>
      <c r="O1204" s="243"/>
      <c r="P1204" s="243"/>
      <c r="Q1204" s="243"/>
      <c r="R1204" s="243"/>
      <c r="S1204" s="243"/>
      <c r="T1204" s="243"/>
      <c r="U1204" s="243"/>
      <c r="V1204" s="243"/>
      <c r="W1204" s="243"/>
    </row>
    <row r="1205" spans="11:23" x14ac:dyDescent="0.25">
      <c r="K1205" s="243"/>
      <c r="L1205" s="243"/>
      <c r="M1205" s="243"/>
      <c r="N1205" s="243"/>
      <c r="O1205" s="243"/>
      <c r="P1205" s="243"/>
      <c r="Q1205" s="243"/>
      <c r="R1205" s="243"/>
      <c r="S1205" s="243"/>
      <c r="T1205" s="243"/>
      <c r="U1205" s="243"/>
      <c r="V1205" s="243"/>
      <c r="W1205" s="243"/>
    </row>
    <row r="1206" spans="11:23" x14ac:dyDescent="0.25">
      <c r="K1206" s="243"/>
      <c r="L1206" s="243"/>
      <c r="M1206" s="243"/>
      <c r="N1206" s="243"/>
      <c r="O1206" s="243"/>
      <c r="P1206" s="243"/>
      <c r="Q1206" s="243"/>
      <c r="R1206" s="243"/>
      <c r="S1206" s="243"/>
      <c r="T1206" s="243"/>
      <c r="U1206" s="243"/>
      <c r="V1206" s="243"/>
      <c r="W1206" s="243"/>
    </row>
    <row r="1207" spans="11:23" x14ac:dyDescent="0.25">
      <c r="K1207" s="243"/>
      <c r="L1207" s="243"/>
      <c r="M1207" s="243"/>
      <c r="N1207" s="243"/>
      <c r="O1207" s="243"/>
      <c r="P1207" s="243"/>
      <c r="Q1207" s="243"/>
      <c r="R1207" s="243"/>
      <c r="S1207" s="243"/>
      <c r="T1207" s="243"/>
      <c r="U1207" s="243"/>
      <c r="V1207" s="243"/>
      <c r="W1207" s="243"/>
    </row>
    <row r="1208" spans="11:23" x14ac:dyDescent="0.25">
      <c r="K1208" s="243"/>
      <c r="L1208" s="243"/>
      <c r="M1208" s="243"/>
      <c r="N1208" s="243"/>
      <c r="O1208" s="243"/>
      <c r="P1208" s="243"/>
      <c r="Q1208" s="243"/>
      <c r="R1208" s="243"/>
      <c r="S1208" s="243"/>
      <c r="T1208" s="243"/>
      <c r="U1208" s="243"/>
      <c r="V1208" s="243"/>
      <c r="W1208" s="243"/>
    </row>
    <row r="1209" spans="11:23" x14ac:dyDescent="0.25">
      <c r="K1209" s="243"/>
      <c r="L1209" s="243"/>
      <c r="M1209" s="243"/>
      <c r="N1209" s="243"/>
      <c r="O1209" s="243"/>
      <c r="P1209" s="243"/>
      <c r="Q1209" s="243"/>
      <c r="R1209" s="243"/>
      <c r="S1209" s="243"/>
      <c r="T1209" s="243"/>
      <c r="U1209" s="243"/>
      <c r="V1209" s="243"/>
      <c r="W1209" s="243"/>
    </row>
    <row r="1210" spans="11:23" x14ac:dyDescent="0.25">
      <c r="K1210" s="243"/>
      <c r="L1210" s="243"/>
      <c r="M1210" s="243"/>
      <c r="N1210" s="243"/>
      <c r="O1210" s="243"/>
      <c r="P1210" s="243"/>
      <c r="Q1210" s="243"/>
      <c r="R1210" s="243"/>
      <c r="S1210" s="243"/>
      <c r="T1210" s="243"/>
      <c r="U1210" s="243"/>
      <c r="V1210" s="243"/>
      <c r="W1210" s="243"/>
    </row>
    <row r="1211" spans="11:23" x14ac:dyDescent="0.25">
      <c r="K1211" s="243"/>
      <c r="L1211" s="243"/>
      <c r="M1211" s="243"/>
      <c r="N1211" s="243"/>
      <c r="O1211" s="243"/>
      <c r="P1211" s="243"/>
      <c r="Q1211" s="243"/>
      <c r="R1211" s="243"/>
      <c r="S1211" s="243"/>
      <c r="T1211" s="243"/>
      <c r="U1211" s="243"/>
      <c r="V1211" s="243"/>
      <c r="W1211" s="243"/>
    </row>
    <row r="1212" spans="11:23" x14ac:dyDescent="0.25">
      <c r="K1212" s="243"/>
      <c r="L1212" s="243"/>
      <c r="M1212" s="243"/>
      <c r="N1212" s="243"/>
      <c r="O1212" s="243"/>
      <c r="P1212" s="243"/>
      <c r="Q1212" s="243"/>
      <c r="R1212" s="243"/>
      <c r="S1212" s="243"/>
      <c r="T1212" s="243"/>
      <c r="U1212" s="243"/>
      <c r="V1212" s="243"/>
      <c r="W1212" s="243"/>
    </row>
    <row r="1213" spans="11:23" x14ac:dyDescent="0.25">
      <c r="K1213" s="243"/>
      <c r="L1213" s="243"/>
      <c r="M1213" s="243"/>
      <c r="N1213" s="243"/>
      <c r="O1213" s="243"/>
      <c r="P1213" s="243"/>
      <c r="Q1213" s="243"/>
      <c r="R1213" s="243"/>
      <c r="S1213" s="243"/>
      <c r="T1213" s="243"/>
      <c r="U1213" s="243"/>
      <c r="V1213" s="243"/>
      <c r="W1213" s="243"/>
    </row>
    <row r="1214" spans="11:23" x14ac:dyDescent="0.25">
      <c r="K1214" s="243"/>
      <c r="L1214" s="243"/>
      <c r="M1214" s="243"/>
      <c r="N1214" s="243"/>
      <c r="O1214" s="243"/>
      <c r="P1214" s="243"/>
      <c r="Q1214" s="243"/>
      <c r="R1214" s="243"/>
      <c r="S1214" s="243"/>
      <c r="T1214" s="243"/>
      <c r="U1214" s="243"/>
      <c r="V1214" s="243"/>
      <c r="W1214" s="243"/>
    </row>
    <row r="1215" spans="11:23" x14ac:dyDescent="0.25">
      <c r="K1215" s="243"/>
      <c r="L1215" s="243"/>
      <c r="M1215" s="243"/>
      <c r="N1215" s="243"/>
      <c r="O1215" s="243"/>
      <c r="P1215" s="243"/>
      <c r="Q1215" s="243"/>
      <c r="R1215" s="243"/>
      <c r="S1215" s="243"/>
      <c r="T1215" s="243"/>
      <c r="U1215" s="243"/>
      <c r="V1215" s="243"/>
      <c r="W1215" s="243"/>
    </row>
    <row r="1216" spans="11:23" x14ac:dyDescent="0.25">
      <c r="K1216" s="243"/>
      <c r="L1216" s="243"/>
      <c r="M1216" s="243"/>
      <c r="N1216" s="243"/>
      <c r="O1216" s="243"/>
      <c r="P1216" s="243"/>
      <c r="Q1216" s="243"/>
      <c r="R1216" s="243"/>
      <c r="S1216" s="243"/>
      <c r="T1216" s="243"/>
      <c r="U1216" s="243"/>
      <c r="V1216" s="243"/>
      <c r="W1216" s="243"/>
    </row>
    <row r="1217" spans="11:23" x14ac:dyDescent="0.25">
      <c r="K1217" s="243"/>
      <c r="L1217" s="243"/>
      <c r="M1217" s="243"/>
      <c r="N1217" s="243"/>
      <c r="O1217" s="243"/>
      <c r="P1217" s="243"/>
      <c r="Q1217" s="243"/>
      <c r="R1217" s="243"/>
      <c r="S1217" s="243"/>
      <c r="T1217" s="243"/>
      <c r="U1217" s="243"/>
      <c r="V1217" s="243"/>
      <c r="W1217" s="243"/>
    </row>
    <row r="1218" spans="11:23" x14ac:dyDescent="0.25">
      <c r="K1218" s="243"/>
      <c r="L1218" s="243"/>
      <c r="M1218" s="243"/>
      <c r="N1218" s="243"/>
      <c r="O1218" s="243"/>
      <c r="P1218" s="243"/>
      <c r="Q1218" s="243"/>
      <c r="R1218" s="243"/>
      <c r="S1218" s="243"/>
      <c r="T1218" s="243"/>
      <c r="U1218" s="243"/>
      <c r="V1218" s="243"/>
      <c r="W1218" s="243"/>
    </row>
    <row r="1219" spans="11:23" x14ac:dyDescent="0.25">
      <c r="K1219" s="243"/>
      <c r="L1219" s="243"/>
      <c r="M1219" s="243"/>
      <c r="N1219" s="243"/>
      <c r="O1219" s="243"/>
      <c r="P1219" s="243"/>
      <c r="Q1219" s="243"/>
      <c r="R1219" s="243"/>
      <c r="S1219" s="243"/>
      <c r="T1219" s="243"/>
      <c r="U1219" s="243"/>
      <c r="V1219" s="243"/>
      <c r="W1219" s="243"/>
    </row>
    <row r="1220" spans="11:23" x14ac:dyDescent="0.25">
      <c r="K1220" s="243"/>
      <c r="L1220" s="243"/>
      <c r="M1220" s="243"/>
      <c r="N1220" s="243"/>
      <c r="O1220" s="243"/>
      <c r="P1220" s="243"/>
      <c r="Q1220" s="243"/>
      <c r="R1220" s="243"/>
      <c r="S1220" s="243"/>
      <c r="T1220" s="243"/>
      <c r="U1220" s="243"/>
      <c r="V1220" s="243"/>
      <c r="W1220" s="243"/>
    </row>
    <row r="1221" spans="11:23" x14ac:dyDescent="0.25">
      <c r="K1221" s="243"/>
      <c r="L1221" s="243"/>
      <c r="M1221" s="243"/>
      <c r="N1221" s="243"/>
      <c r="O1221" s="243"/>
      <c r="P1221" s="243"/>
      <c r="Q1221" s="243"/>
      <c r="R1221" s="243"/>
      <c r="S1221" s="243"/>
      <c r="T1221" s="243"/>
      <c r="U1221" s="243"/>
      <c r="V1221" s="243"/>
      <c r="W1221" s="243"/>
    </row>
    <row r="1222" spans="11:23" x14ac:dyDescent="0.25">
      <c r="K1222" s="243"/>
      <c r="L1222" s="243"/>
      <c r="M1222" s="243"/>
      <c r="N1222" s="243"/>
      <c r="O1222" s="243"/>
      <c r="P1222" s="243"/>
      <c r="Q1222" s="243"/>
      <c r="R1222" s="243"/>
      <c r="S1222" s="243"/>
      <c r="T1222" s="243"/>
      <c r="U1222" s="243"/>
      <c r="V1222" s="243"/>
      <c r="W1222" s="243"/>
    </row>
    <row r="1223" spans="11:23" x14ac:dyDescent="0.25">
      <c r="K1223" s="243"/>
      <c r="L1223" s="243"/>
      <c r="M1223" s="243"/>
      <c r="N1223" s="243"/>
      <c r="O1223" s="243"/>
      <c r="P1223" s="243"/>
      <c r="Q1223" s="243"/>
      <c r="R1223" s="243"/>
      <c r="S1223" s="243"/>
      <c r="T1223" s="243"/>
      <c r="U1223" s="243"/>
      <c r="V1223" s="243"/>
      <c r="W1223" s="243"/>
    </row>
    <row r="1224" spans="11:23" x14ac:dyDescent="0.25">
      <c r="K1224" s="243"/>
      <c r="L1224" s="243"/>
      <c r="M1224" s="243"/>
      <c r="N1224" s="243"/>
      <c r="O1224" s="243"/>
      <c r="P1224" s="243"/>
      <c r="Q1224" s="243"/>
      <c r="R1224" s="243"/>
      <c r="S1224" s="243"/>
      <c r="T1224" s="243"/>
      <c r="U1224" s="243"/>
      <c r="V1224" s="243"/>
      <c r="W1224" s="243"/>
    </row>
    <row r="1225" spans="11:23" x14ac:dyDescent="0.25">
      <c r="K1225" s="243"/>
      <c r="L1225" s="243"/>
      <c r="M1225" s="243"/>
      <c r="N1225" s="243"/>
      <c r="O1225" s="243"/>
      <c r="P1225" s="243"/>
      <c r="Q1225" s="243"/>
      <c r="R1225" s="243"/>
      <c r="S1225" s="243"/>
      <c r="T1225" s="243"/>
      <c r="U1225" s="243"/>
      <c r="V1225" s="243"/>
      <c r="W1225" s="243"/>
    </row>
    <row r="1226" spans="11:23" x14ac:dyDescent="0.25">
      <c r="K1226" s="243"/>
      <c r="L1226" s="243"/>
      <c r="M1226" s="243"/>
      <c r="N1226" s="243"/>
      <c r="O1226" s="243"/>
      <c r="P1226" s="243"/>
      <c r="Q1226" s="243"/>
      <c r="R1226" s="243"/>
      <c r="S1226" s="243"/>
      <c r="T1226" s="243"/>
      <c r="U1226" s="243"/>
      <c r="V1226" s="243"/>
      <c r="W1226" s="243"/>
    </row>
    <row r="1227" spans="11:23" x14ac:dyDescent="0.25">
      <c r="K1227" s="243"/>
      <c r="L1227" s="243"/>
      <c r="M1227" s="243"/>
      <c r="N1227" s="243"/>
      <c r="O1227" s="243"/>
      <c r="P1227" s="243"/>
      <c r="Q1227" s="243"/>
      <c r="R1227" s="243"/>
      <c r="S1227" s="243"/>
      <c r="T1227" s="243"/>
      <c r="U1227" s="243"/>
      <c r="V1227" s="243"/>
      <c r="W1227" s="243"/>
    </row>
    <row r="1228" spans="11:23" x14ac:dyDescent="0.25">
      <c r="K1228" s="243"/>
      <c r="L1228" s="243"/>
      <c r="M1228" s="243"/>
      <c r="N1228" s="243"/>
      <c r="O1228" s="243"/>
      <c r="P1228" s="243"/>
      <c r="Q1228" s="243"/>
      <c r="R1228" s="243"/>
      <c r="S1228" s="243"/>
      <c r="T1228" s="243"/>
      <c r="U1228" s="243"/>
      <c r="V1228" s="243"/>
      <c r="W1228" s="243"/>
    </row>
    <row r="1229" spans="11:23" x14ac:dyDescent="0.25">
      <c r="K1229" s="243"/>
      <c r="L1229" s="243"/>
      <c r="M1229" s="243"/>
      <c r="N1229" s="243"/>
      <c r="O1229" s="243"/>
      <c r="P1229" s="243"/>
      <c r="Q1229" s="243"/>
      <c r="R1229" s="243"/>
      <c r="S1229" s="243"/>
      <c r="T1229" s="243"/>
      <c r="U1229" s="243"/>
      <c r="V1229" s="243"/>
      <c r="W1229" s="243"/>
    </row>
    <row r="1230" spans="11:23" x14ac:dyDescent="0.25">
      <c r="K1230" s="243"/>
      <c r="L1230" s="243"/>
      <c r="M1230" s="243"/>
      <c r="N1230" s="243"/>
      <c r="O1230" s="243"/>
      <c r="P1230" s="243"/>
      <c r="Q1230" s="243"/>
      <c r="R1230" s="243"/>
      <c r="S1230" s="243"/>
      <c r="T1230" s="243"/>
      <c r="U1230" s="243"/>
      <c r="V1230" s="243"/>
      <c r="W1230" s="243"/>
    </row>
    <row r="1231" spans="11:23" x14ac:dyDescent="0.25">
      <c r="K1231" s="243"/>
      <c r="L1231" s="243"/>
      <c r="M1231" s="243"/>
      <c r="N1231" s="243"/>
      <c r="O1231" s="243"/>
      <c r="P1231" s="243"/>
      <c r="Q1231" s="243"/>
      <c r="R1231" s="243"/>
      <c r="S1231" s="243"/>
      <c r="T1231" s="243"/>
      <c r="U1231" s="243"/>
      <c r="V1231" s="243"/>
      <c r="W1231" s="243"/>
    </row>
    <row r="1232" spans="11:23" x14ac:dyDescent="0.25">
      <c r="K1232" s="243"/>
      <c r="L1232" s="243"/>
      <c r="M1232" s="243"/>
      <c r="N1232" s="243"/>
      <c r="O1232" s="243"/>
      <c r="P1232" s="243"/>
      <c r="Q1232" s="243"/>
      <c r="R1232" s="243"/>
      <c r="S1232" s="243"/>
      <c r="T1232" s="243"/>
      <c r="U1232" s="243"/>
      <c r="V1232" s="243"/>
      <c r="W1232" s="243"/>
    </row>
    <row r="1233" spans="11:23" x14ac:dyDescent="0.25">
      <c r="K1233" s="243"/>
      <c r="L1233" s="243"/>
      <c r="M1233" s="243"/>
      <c r="N1233" s="243"/>
      <c r="O1233" s="243"/>
      <c r="P1233" s="243"/>
      <c r="Q1233" s="243"/>
      <c r="R1233" s="243"/>
      <c r="S1233" s="243"/>
      <c r="T1233" s="243"/>
      <c r="U1233" s="243"/>
      <c r="V1233" s="243"/>
      <c r="W1233" s="243"/>
    </row>
    <row r="1234" spans="11:23" x14ac:dyDescent="0.25">
      <c r="K1234" s="243"/>
      <c r="L1234" s="243"/>
      <c r="M1234" s="243"/>
      <c r="N1234" s="243"/>
      <c r="O1234" s="243"/>
      <c r="P1234" s="243"/>
      <c r="Q1234" s="243"/>
      <c r="R1234" s="243"/>
      <c r="S1234" s="243"/>
      <c r="T1234" s="243"/>
      <c r="U1234" s="243"/>
      <c r="V1234" s="243"/>
      <c r="W1234" s="243"/>
    </row>
    <row r="1235" spans="11:23" x14ac:dyDescent="0.25">
      <c r="K1235" s="243"/>
      <c r="L1235" s="243"/>
      <c r="M1235" s="243"/>
      <c r="N1235" s="243"/>
      <c r="O1235" s="243"/>
      <c r="P1235" s="243"/>
      <c r="Q1235" s="243"/>
      <c r="R1235" s="243"/>
      <c r="S1235" s="243"/>
      <c r="T1235" s="243"/>
      <c r="U1235" s="243"/>
      <c r="V1235" s="243"/>
      <c r="W1235" s="243"/>
    </row>
    <row r="1236" spans="11:23" x14ac:dyDescent="0.25">
      <c r="K1236" s="243"/>
      <c r="L1236" s="243"/>
      <c r="M1236" s="243"/>
      <c r="N1236" s="243"/>
      <c r="O1236" s="243"/>
      <c r="P1236" s="243"/>
      <c r="Q1236" s="243"/>
      <c r="R1236" s="243"/>
      <c r="S1236" s="243"/>
      <c r="T1236" s="243"/>
      <c r="U1236" s="243"/>
      <c r="V1236" s="243"/>
      <c r="W1236" s="243"/>
    </row>
    <row r="1237" spans="11:23" x14ac:dyDescent="0.25">
      <c r="K1237" s="243"/>
      <c r="L1237" s="243"/>
      <c r="M1237" s="243"/>
      <c r="N1237" s="243"/>
      <c r="O1237" s="243"/>
      <c r="P1237" s="243"/>
      <c r="Q1237" s="243"/>
      <c r="R1237" s="243"/>
      <c r="S1237" s="243"/>
      <c r="T1237" s="243"/>
      <c r="U1237" s="243"/>
      <c r="V1237" s="243"/>
      <c r="W1237" s="243"/>
    </row>
    <row r="1238" spans="11:23" x14ac:dyDescent="0.25">
      <c r="K1238" s="243"/>
      <c r="L1238" s="243"/>
      <c r="M1238" s="243"/>
      <c r="N1238" s="243"/>
      <c r="O1238" s="243"/>
      <c r="P1238" s="243"/>
      <c r="Q1238" s="243"/>
      <c r="R1238" s="243"/>
      <c r="S1238" s="243"/>
      <c r="T1238" s="243"/>
      <c r="U1238" s="243"/>
      <c r="V1238" s="243"/>
      <c r="W1238" s="243"/>
    </row>
    <row r="1239" spans="11:23" x14ac:dyDescent="0.25">
      <c r="K1239" s="243"/>
      <c r="L1239" s="243"/>
      <c r="M1239" s="243"/>
      <c r="N1239" s="243"/>
      <c r="O1239" s="243"/>
      <c r="P1239" s="243"/>
      <c r="Q1239" s="243"/>
      <c r="R1239" s="243"/>
      <c r="S1239" s="243"/>
      <c r="T1239" s="243"/>
      <c r="U1239" s="243"/>
      <c r="V1239" s="243"/>
      <c r="W1239" s="243"/>
    </row>
    <row r="1240" spans="11:23" x14ac:dyDescent="0.25">
      <c r="K1240" s="243"/>
      <c r="L1240" s="243"/>
      <c r="M1240" s="243"/>
      <c r="N1240" s="243"/>
      <c r="O1240" s="243"/>
      <c r="P1240" s="243"/>
      <c r="Q1240" s="243"/>
      <c r="R1240" s="243"/>
      <c r="S1240" s="243"/>
      <c r="T1240" s="243"/>
      <c r="U1240" s="243"/>
      <c r="V1240" s="243"/>
      <c r="W1240" s="243"/>
    </row>
    <row r="1241" spans="11:23" x14ac:dyDescent="0.25">
      <c r="K1241" s="243"/>
      <c r="L1241" s="243"/>
      <c r="M1241" s="243"/>
      <c r="N1241" s="243"/>
      <c r="O1241" s="243"/>
      <c r="P1241" s="243"/>
      <c r="Q1241" s="243"/>
      <c r="R1241" s="243"/>
      <c r="S1241" s="243"/>
      <c r="T1241" s="243"/>
      <c r="U1241" s="243"/>
      <c r="V1241" s="243"/>
      <c r="W1241" s="243"/>
    </row>
    <row r="1242" spans="11:23" x14ac:dyDescent="0.25">
      <c r="K1242" s="243"/>
      <c r="L1242" s="243"/>
      <c r="M1242" s="243"/>
      <c r="N1242" s="243"/>
      <c r="O1242" s="243"/>
      <c r="P1242" s="243"/>
      <c r="Q1242" s="243"/>
      <c r="R1242" s="243"/>
      <c r="S1242" s="243"/>
      <c r="T1242" s="243"/>
      <c r="U1242" s="243"/>
      <c r="V1242" s="243"/>
      <c r="W1242" s="243"/>
    </row>
    <row r="1243" spans="11:23" x14ac:dyDescent="0.25">
      <c r="K1243" s="243"/>
      <c r="L1243" s="243"/>
      <c r="M1243" s="243"/>
      <c r="N1243" s="243"/>
      <c r="O1243" s="243"/>
      <c r="P1243" s="243"/>
      <c r="Q1243" s="243"/>
      <c r="R1243" s="243"/>
      <c r="S1243" s="243"/>
      <c r="T1243" s="243"/>
      <c r="U1243" s="243"/>
      <c r="V1243" s="243"/>
      <c r="W1243" s="243"/>
    </row>
    <row r="1244" spans="11:23" x14ac:dyDescent="0.25">
      <c r="K1244" s="243"/>
      <c r="L1244" s="243"/>
      <c r="M1244" s="243"/>
      <c r="N1244" s="243"/>
      <c r="O1244" s="243"/>
      <c r="P1244" s="243"/>
      <c r="Q1244" s="243"/>
      <c r="R1244" s="243"/>
      <c r="S1244" s="243"/>
      <c r="T1244" s="243"/>
      <c r="U1244" s="243"/>
      <c r="V1244" s="243"/>
      <c r="W1244" s="243"/>
    </row>
    <row r="1245" spans="11:23" x14ac:dyDescent="0.25">
      <c r="K1245" s="243"/>
      <c r="L1245" s="243"/>
      <c r="M1245" s="243"/>
      <c r="N1245" s="243"/>
      <c r="O1245" s="243"/>
      <c r="P1245" s="243"/>
      <c r="Q1245" s="243"/>
      <c r="R1245" s="243"/>
      <c r="S1245" s="243"/>
      <c r="T1245" s="243"/>
      <c r="U1245" s="243"/>
      <c r="V1245" s="243"/>
      <c r="W1245" s="243"/>
    </row>
    <row r="1246" spans="11:23" x14ac:dyDescent="0.25">
      <c r="K1246" s="243"/>
      <c r="L1246" s="243"/>
      <c r="M1246" s="243"/>
      <c r="N1246" s="243"/>
      <c r="O1246" s="243"/>
      <c r="P1246" s="243"/>
      <c r="Q1246" s="243"/>
      <c r="R1246" s="243"/>
      <c r="S1246" s="243"/>
      <c r="T1246" s="243"/>
      <c r="U1246" s="243"/>
      <c r="V1246" s="243"/>
      <c r="W1246" s="243"/>
    </row>
    <row r="1247" spans="11:23" x14ac:dyDescent="0.25">
      <c r="K1247" s="243"/>
      <c r="L1247" s="243"/>
      <c r="M1247" s="243"/>
      <c r="N1247" s="243"/>
      <c r="O1247" s="243"/>
      <c r="P1247" s="243"/>
      <c r="Q1247" s="243"/>
      <c r="R1247" s="243"/>
      <c r="S1247" s="243"/>
      <c r="T1247" s="243"/>
      <c r="U1247" s="243"/>
      <c r="V1247" s="243"/>
      <c r="W1247" s="243"/>
    </row>
    <row r="1248" spans="11:23" x14ac:dyDescent="0.25">
      <c r="K1248" s="243"/>
      <c r="L1248" s="243"/>
      <c r="M1248" s="243"/>
      <c r="N1248" s="243"/>
      <c r="O1248" s="243"/>
      <c r="P1248" s="243"/>
      <c r="Q1248" s="243"/>
      <c r="R1248" s="243"/>
      <c r="S1248" s="243"/>
      <c r="T1248" s="243"/>
      <c r="U1248" s="243"/>
      <c r="V1248" s="243"/>
      <c r="W1248" s="243"/>
    </row>
    <row r="1249" spans="11:23" x14ac:dyDescent="0.25">
      <c r="K1249" s="243"/>
      <c r="L1249" s="243"/>
      <c r="M1249" s="243"/>
      <c r="N1249" s="243"/>
      <c r="O1249" s="243"/>
      <c r="P1249" s="243"/>
      <c r="Q1249" s="243"/>
      <c r="R1249" s="243"/>
      <c r="S1249" s="243"/>
      <c r="T1249" s="243"/>
      <c r="U1249" s="243"/>
      <c r="V1249" s="243"/>
      <c r="W1249" s="243"/>
    </row>
    <row r="1250" spans="11:23" x14ac:dyDescent="0.25">
      <c r="K1250" s="243"/>
      <c r="L1250" s="243"/>
      <c r="M1250" s="243"/>
      <c r="N1250" s="243"/>
      <c r="O1250" s="243"/>
      <c r="P1250" s="243"/>
      <c r="Q1250" s="243"/>
      <c r="R1250" s="243"/>
      <c r="S1250" s="243"/>
      <c r="T1250" s="243"/>
      <c r="U1250" s="243"/>
      <c r="V1250" s="243"/>
      <c r="W1250" s="243"/>
    </row>
    <row r="1251" spans="11:23" x14ac:dyDescent="0.25">
      <c r="K1251" s="243"/>
      <c r="L1251" s="243"/>
      <c r="M1251" s="243"/>
      <c r="N1251" s="243"/>
      <c r="O1251" s="243"/>
      <c r="P1251" s="243"/>
      <c r="Q1251" s="243"/>
      <c r="R1251" s="243"/>
      <c r="S1251" s="243"/>
      <c r="T1251" s="243"/>
      <c r="U1251" s="243"/>
      <c r="V1251" s="243"/>
      <c r="W1251" s="243"/>
    </row>
    <row r="1252" spans="11:23" x14ac:dyDescent="0.25">
      <c r="K1252" s="243"/>
      <c r="L1252" s="243"/>
      <c r="M1252" s="243"/>
      <c r="N1252" s="243"/>
      <c r="O1252" s="243"/>
      <c r="P1252" s="243"/>
      <c r="Q1252" s="243"/>
      <c r="R1252" s="243"/>
      <c r="S1252" s="243"/>
      <c r="T1252" s="243"/>
      <c r="U1252" s="243"/>
      <c r="V1252" s="243"/>
      <c r="W1252" s="243"/>
    </row>
    <row r="1253" spans="11:23" x14ac:dyDescent="0.25">
      <c r="K1253" s="243"/>
      <c r="L1253" s="243"/>
      <c r="M1253" s="243"/>
      <c r="N1253" s="243"/>
      <c r="O1253" s="243"/>
      <c r="P1253" s="243"/>
      <c r="Q1253" s="243"/>
      <c r="R1253" s="243"/>
      <c r="S1253" s="243"/>
      <c r="T1253" s="243"/>
      <c r="U1253" s="243"/>
      <c r="V1253" s="243"/>
      <c r="W1253" s="243"/>
    </row>
    <row r="1254" spans="11:23" x14ac:dyDescent="0.25">
      <c r="K1254" s="243"/>
      <c r="L1254" s="243"/>
      <c r="M1254" s="243"/>
      <c r="N1254" s="243"/>
      <c r="O1254" s="243"/>
      <c r="P1254" s="243"/>
      <c r="Q1254" s="243"/>
      <c r="R1254" s="243"/>
      <c r="S1254" s="243"/>
      <c r="T1254" s="243"/>
      <c r="U1254" s="243"/>
      <c r="V1254" s="243"/>
      <c r="W1254" s="243"/>
    </row>
    <row r="1255" spans="11:23" x14ac:dyDescent="0.25">
      <c r="K1255" s="243"/>
      <c r="L1255" s="243"/>
      <c r="M1255" s="243"/>
      <c r="N1255" s="243"/>
      <c r="O1255" s="243"/>
      <c r="P1255" s="243"/>
      <c r="Q1255" s="243"/>
      <c r="R1255" s="243"/>
      <c r="S1255" s="243"/>
      <c r="T1255" s="243"/>
      <c r="U1255" s="243"/>
      <c r="V1255" s="243"/>
      <c r="W1255" s="243"/>
    </row>
    <row r="1256" spans="11:23" x14ac:dyDescent="0.25">
      <c r="K1256" s="243"/>
      <c r="L1256" s="243"/>
      <c r="M1256" s="243"/>
      <c r="N1256" s="243"/>
      <c r="O1256" s="243"/>
      <c r="P1256" s="243"/>
      <c r="Q1256" s="243"/>
      <c r="R1256" s="243"/>
      <c r="S1256" s="243"/>
      <c r="T1256" s="243"/>
      <c r="U1256" s="243"/>
      <c r="V1256" s="243"/>
      <c r="W1256" s="243"/>
    </row>
    <row r="1257" spans="11:23" x14ac:dyDescent="0.25">
      <c r="K1257" s="243"/>
      <c r="L1257" s="243"/>
      <c r="M1257" s="243"/>
      <c r="N1257" s="243"/>
      <c r="O1257" s="243"/>
      <c r="P1257" s="243"/>
      <c r="Q1257" s="243"/>
      <c r="R1257" s="243"/>
      <c r="S1257" s="243"/>
      <c r="T1257" s="243"/>
      <c r="U1257" s="243"/>
      <c r="V1257" s="243"/>
      <c r="W1257" s="243"/>
    </row>
    <row r="1258" spans="11:23" x14ac:dyDescent="0.25">
      <c r="K1258" s="243"/>
      <c r="L1258" s="243"/>
      <c r="M1258" s="243"/>
      <c r="N1258" s="243"/>
      <c r="O1258" s="243"/>
      <c r="P1258" s="243"/>
      <c r="Q1258" s="243"/>
      <c r="R1258" s="243"/>
      <c r="S1258" s="243"/>
      <c r="T1258" s="243"/>
      <c r="U1258" s="243"/>
      <c r="V1258" s="243"/>
      <c r="W1258" s="243"/>
    </row>
    <row r="1259" spans="11:23" x14ac:dyDescent="0.25">
      <c r="K1259" s="243"/>
      <c r="L1259" s="243"/>
      <c r="M1259" s="243"/>
      <c r="N1259" s="243"/>
      <c r="O1259" s="243"/>
      <c r="P1259" s="243"/>
      <c r="Q1259" s="243"/>
      <c r="R1259" s="243"/>
      <c r="S1259" s="243"/>
      <c r="T1259" s="243"/>
      <c r="U1259" s="243"/>
      <c r="V1259" s="243"/>
      <c r="W1259" s="243"/>
    </row>
    <row r="1260" spans="11:23" x14ac:dyDescent="0.25">
      <c r="K1260" s="255" t="s">
        <v>242</v>
      </c>
      <c r="L1260" s="255" t="s">
        <v>242</v>
      </c>
      <c r="M1260" s="255" t="s">
        <v>242</v>
      </c>
      <c r="N1260" s="255" t="s">
        <v>242</v>
      </c>
      <c r="O1260" s="255" t="s">
        <v>242</v>
      </c>
      <c r="P1260" s="255" t="s">
        <v>242</v>
      </c>
      <c r="Q1260" s="255" t="s">
        <v>242</v>
      </c>
      <c r="R1260" s="255" t="s">
        <v>242</v>
      </c>
      <c r="S1260" s="255" t="s">
        <v>242</v>
      </c>
      <c r="T1260" s="255" t="s">
        <v>242</v>
      </c>
      <c r="U1260" s="255" t="s">
        <v>242</v>
      </c>
      <c r="V1260" s="255" t="s">
        <v>242</v>
      </c>
      <c r="W1260" s="255" t="s">
        <v>242</v>
      </c>
    </row>
    <row r="1261" spans="11:23" x14ac:dyDescent="0.25">
      <c r="K1261" s="243"/>
      <c r="L1261" s="243"/>
      <c r="M1261" s="243"/>
      <c r="N1261" s="243"/>
      <c r="O1261" s="243"/>
      <c r="P1261" s="243"/>
      <c r="Q1261" s="243"/>
      <c r="R1261" s="243"/>
      <c r="S1261" s="243"/>
      <c r="T1261" s="243"/>
      <c r="U1261" s="243"/>
      <c r="V1261" s="243"/>
      <c r="W1261" s="243"/>
    </row>
    <row r="1262" spans="11:23" x14ac:dyDescent="0.25">
      <c r="K1262" s="243"/>
      <c r="L1262" s="243"/>
      <c r="M1262" s="243"/>
      <c r="N1262" s="243"/>
      <c r="O1262" s="243"/>
      <c r="P1262" s="243"/>
      <c r="Q1262" s="243"/>
      <c r="R1262" s="243"/>
      <c r="S1262" s="243"/>
      <c r="T1262" s="243"/>
      <c r="U1262" s="243"/>
      <c r="V1262" s="243"/>
      <c r="W1262" s="243"/>
    </row>
    <row r="1263" spans="11:23" x14ac:dyDescent="0.25">
      <c r="K1263" s="243"/>
      <c r="L1263" s="243"/>
      <c r="M1263" s="243"/>
      <c r="N1263" s="243"/>
      <c r="O1263" s="243"/>
      <c r="P1263" s="243"/>
      <c r="Q1263" s="243"/>
      <c r="R1263" s="243"/>
      <c r="S1263" s="243"/>
      <c r="T1263" s="243"/>
      <c r="U1263" s="243"/>
      <c r="V1263" s="243"/>
      <c r="W1263" s="243"/>
    </row>
    <row r="1264" spans="11:23" x14ac:dyDescent="0.25">
      <c r="K1264" s="243"/>
      <c r="L1264" s="243"/>
      <c r="M1264" s="243"/>
      <c r="N1264" s="243"/>
      <c r="O1264" s="243"/>
      <c r="P1264" s="243"/>
      <c r="Q1264" s="243"/>
      <c r="R1264" s="243"/>
      <c r="S1264" s="243"/>
      <c r="T1264" s="243"/>
      <c r="U1264" s="243"/>
      <c r="V1264" s="243"/>
      <c r="W1264" s="243"/>
    </row>
    <row r="1265" spans="11:23" x14ac:dyDescent="0.25">
      <c r="K1265" s="243"/>
      <c r="L1265" s="243"/>
      <c r="M1265" s="243"/>
      <c r="N1265" s="243"/>
      <c r="O1265" s="243"/>
      <c r="P1265" s="243"/>
      <c r="Q1265" s="243"/>
      <c r="R1265" s="243"/>
      <c r="S1265" s="243"/>
      <c r="T1265" s="243"/>
      <c r="U1265" s="243"/>
      <c r="V1265" s="243"/>
      <c r="W1265" s="243"/>
    </row>
    <row r="1266" spans="11:23" x14ac:dyDescent="0.25">
      <c r="K1266" s="243"/>
      <c r="L1266" s="243"/>
      <c r="M1266" s="243"/>
      <c r="N1266" s="243"/>
      <c r="O1266" s="243"/>
      <c r="P1266" s="243"/>
      <c r="Q1266" s="243"/>
      <c r="R1266" s="243"/>
      <c r="S1266" s="243"/>
      <c r="T1266" s="243"/>
      <c r="U1266" s="243"/>
      <c r="V1266" s="243"/>
      <c r="W1266" s="243"/>
    </row>
    <row r="1267" spans="11:23" x14ac:dyDescent="0.25">
      <c r="K1267" s="243"/>
      <c r="L1267" s="243"/>
      <c r="M1267" s="243"/>
      <c r="N1267" s="243"/>
      <c r="O1267" s="243"/>
      <c r="P1267" s="243"/>
      <c r="Q1267" s="243"/>
      <c r="R1267" s="243"/>
      <c r="S1267" s="243"/>
      <c r="T1267" s="243"/>
      <c r="U1267" s="243"/>
      <c r="V1267" s="243"/>
      <c r="W1267" s="243"/>
    </row>
    <row r="1268" spans="11:23" x14ac:dyDescent="0.25">
      <c r="K1268" s="243"/>
      <c r="L1268" s="243"/>
      <c r="M1268" s="243"/>
      <c r="N1268" s="243"/>
      <c r="O1268" s="243"/>
      <c r="P1268" s="243"/>
      <c r="Q1268" s="243"/>
      <c r="R1268" s="243"/>
      <c r="S1268" s="243"/>
      <c r="T1268" s="243"/>
      <c r="U1268" s="243"/>
      <c r="V1268" s="243"/>
      <c r="W1268" s="243"/>
    </row>
    <row r="1269" spans="11:23" x14ac:dyDescent="0.25">
      <c r="K1269" s="243"/>
      <c r="L1269" s="243"/>
      <c r="M1269" s="243"/>
      <c r="N1269" s="243"/>
      <c r="O1269" s="243"/>
      <c r="P1269" s="243"/>
      <c r="Q1269" s="243"/>
      <c r="R1269" s="243"/>
      <c r="S1269" s="243"/>
      <c r="T1269" s="243"/>
      <c r="U1269" s="243"/>
      <c r="V1269" s="243"/>
      <c r="W1269" s="243"/>
    </row>
    <row r="1270" spans="11:23" x14ac:dyDescent="0.25">
      <c r="K1270" s="243"/>
      <c r="L1270" s="243"/>
      <c r="M1270" s="243"/>
      <c r="N1270" s="243"/>
      <c r="O1270" s="243"/>
      <c r="P1270" s="243"/>
      <c r="Q1270" s="243"/>
      <c r="R1270" s="243"/>
      <c r="S1270" s="243"/>
      <c r="T1270" s="243"/>
      <c r="U1270" s="243"/>
      <c r="V1270" s="243"/>
      <c r="W1270" s="243"/>
    </row>
    <row r="1271" spans="11:23" x14ac:dyDescent="0.25">
      <c r="K1271" s="243"/>
      <c r="L1271" s="243"/>
      <c r="M1271" s="243"/>
      <c r="N1271" s="243"/>
      <c r="O1271" s="243"/>
      <c r="P1271" s="243"/>
      <c r="Q1271" s="243"/>
      <c r="R1271" s="243"/>
      <c r="S1271" s="243"/>
      <c r="T1271" s="243"/>
      <c r="U1271" s="243"/>
      <c r="V1271" s="243"/>
      <c r="W1271" s="243"/>
    </row>
    <row r="1272" spans="11:23" x14ac:dyDescent="0.25">
      <c r="K1272" s="243"/>
      <c r="L1272" s="243"/>
      <c r="M1272" s="243"/>
      <c r="N1272" s="243"/>
      <c r="O1272" s="243"/>
      <c r="P1272" s="243"/>
      <c r="Q1272" s="243"/>
      <c r="R1272" s="243"/>
      <c r="S1272" s="243"/>
      <c r="T1272" s="243"/>
      <c r="U1272" s="243"/>
      <c r="V1272" s="243"/>
      <c r="W1272" s="243"/>
    </row>
    <row r="1273" spans="11:23" x14ac:dyDescent="0.25">
      <c r="K1273" s="243"/>
      <c r="L1273" s="243"/>
      <c r="M1273" s="243"/>
      <c r="N1273" s="243"/>
      <c r="O1273" s="243"/>
      <c r="P1273" s="243"/>
      <c r="Q1273" s="243"/>
      <c r="R1273" s="243"/>
      <c r="S1273" s="243"/>
      <c r="T1273" s="243"/>
      <c r="U1273" s="243"/>
      <c r="V1273" s="243"/>
      <c r="W1273" s="243"/>
    </row>
    <row r="1274" spans="11:23" x14ac:dyDescent="0.25">
      <c r="K1274" s="243"/>
      <c r="L1274" s="243"/>
      <c r="M1274" s="243"/>
      <c r="N1274" s="243"/>
      <c r="O1274" s="243"/>
      <c r="P1274" s="243"/>
      <c r="Q1274" s="243"/>
      <c r="R1274" s="243"/>
      <c r="S1274" s="243"/>
      <c r="T1274" s="243"/>
      <c r="U1274" s="243"/>
      <c r="V1274" s="243"/>
      <c r="W1274" s="243"/>
    </row>
    <row r="1275" spans="11:23" x14ac:dyDescent="0.25">
      <c r="K1275" s="243"/>
      <c r="L1275" s="243"/>
      <c r="M1275" s="243"/>
      <c r="N1275" s="243"/>
      <c r="O1275" s="243"/>
      <c r="P1275" s="243"/>
      <c r="Q1275" s="243"/>
      <c r="R1275" s="243"/>
      <c r="S1275" s="243"/>
      <c r="T1275" s="243"/>
      <c r="U1275" s="243"/>
      <c r="V1275" s="243"/>
      <c r="W1275" s="243"/>
    </row>
    <row r="1276" spans="11:23" x14ac:dyDescent="0.25">
      <c r="K1276" s="243"/>
      <c r="L1276" s="243"/>
      <c r="M1276" s="243"/>
      <c r="N1276" s="243"/>
      <c r="O1276" s="243"/>
      <c r="P1276" s="243"/>
      <c r="Q1276" s="243"/>
      <c r="R1276" s="243"/>
      <c r="S1276" s="243"/>
      <c r="T1276" s="243"/>
      <c r="U1276" s="243"/>
      <c r="V1276" s="243"/>
      <c r="W1276" s="243"/>
    </row>
    <row r="1277" spans="11:23" x14ac:dyDescent="0.25">
      <c r="K1277" s="243"/>
      <c r="L1277" s="243"/>
      <c r="M1277" s="243"/>
      <c r="N1277" s="243"/>
      <c r="O1277" s="243"/>
      <c r="P1277" s="243"/>
      <c r="Q1277" s="243"/>
      <c r="R1277" s="243"/>
      <c r="S1277" s="243"/>
      <c r="T1277" s="243"/>
      <c r="U1277" s="243"/>
      <c r="V1277" s="243"/>
      <c r="W1277" s="243"/>
    </row>
    <row r="1278" spans="11:23" x14ac:dyDescent="0.25">
      <c r="K1278" s="243"/>
      <c r="L1278" s="243"/>
      <c r="M1278" s="243"/>
      <c r="N1278" s="243"/>
      <c r="O1278" s="243"/>
      <c r="P1278" s="243"/>
      <c r="Q1278" s="243"/>
      <c r="R1278" s="243"/>
      <c r="S1278" s="243"/>
      <c r="T1278" s="243"/>
      <c r="U1278" s="243"/>
      <c r="V1278" s="243"/>
      <c r="W1278" s="243"/>
    </row>
    <row r="1279" spans="11:23" x14ac:dyDescent="0.25">
      <c r="K1279" s="243"/>
      <c r="L1279" s="243"/>
      <c r="M1279" s="243"/>
      <c r="N1279" s="243"/>
      <c r="O1279" s="243"/>
      <c r="P1279" s="243"/>
      <c r="Q1279" s="243"/>
      <c r="R1279" s="243"/>
      <c r="S1279" s="243"/>
      <c r="T1279" s="243"/>
      <c r="U1279" s="243"/>
      <c r="V1279" s="243"/>
      <c r="W1279" s="243"/>
    </row>
    <row r="1280" spans="11:23" x14ac:dyDescent="0.25">
      <c r="K1280" s="243"/>
      <c r="L1280" s="243"/>
      <c r="M1280" s="243"/>
      <c r="N1280" s="243"/>
      <c r="O1280" s="243"/>
      <c r="P1280" s="243"/>
      <c r="Q1280" s="243"/>
      <c r="R1280" s="243"/>
      <c r="S1280" s="243"/>
      <c r="T1280" s="243"/>
      <c r="U1280" s="243"/>
      <c r="V1280" s="243"/>
      <c r="W1280" s="243"/>
    </row>
    <row r="1281" spans="11:23" x14ac:dyDescent="0.25">
      <c r="K1281" s="243"/>
      <c r="L1281" s="243"/>
      <c r="M1281" s="243"/>
      <c r="N1281" s="243"/>
      <c r="O1281" s="243"/>
      <c r="P1281" s="243"/>
      <c r="Q1281" s="243"/>
      <c r="R1281" s="243"/>
      <c r="S1281" s="243"/>
      <c r="T1281" s="243"/>
      <c r="U1281" s="243"/>
      <c r="V1281" s="243"/>
      <c r="W1281" s="243"/>
    </row>
    <row r="1282" spans="11:23" x14ac:dyDescent="0.25">
      <c r="K1282" s="243"/>
      <c r="L1282" s="243"/>
      <c r="M1282" s="243"/>
      <c r="N1282" s="243"/>
      <c r="O1282" s="243"/>
      <c r="P1282" s="243"/>
      <c r="Q1282" s="243"/>
      <c r="R1282" s="243"/>
      <c r="S1282" s="243"/>
      <c r="T1282" s="243"/>
      <c r="U1282" s="243"/>
      <c r="V1282" s="243"/>
      <c r="W1282" s="243"/>
    </row>
    <row r="1283" spans="11:23" x14ac:dyDescent="0.25">
      <c r="K1283" s="243"/>
      <c r="L1283" s="243"/>
      <c r="M1283" s="243"/>
      <c r="N1283" s="243"/>
      <c r="O1283" s="243"/>
      <c r="P1283" s="243"/>
      <c r="Q1283" s="243"/>
      <c r="R1283" s="243"/>
      <c r="S1283" s="243"/>
      <c r="T1283" s="243"/>
      <c r="U1283" s="243"/>
      <c r="V1283" s="243"/>
      <c r="W1283" s="243"/>
    </row>
    <row r="1284" spans="11:23" x14ac:dyDescent="0.25">
      <c r="K1284" s="243"/>
      <c r="L1284" s="243"/>
      <c r="M1284" s="243"/>
      <c r="N1284" s="243"/>
      <c r="O1284" s="243"/>
      <c r="P1284" s="243"/>
      <c r="Q1284" s="243"/>
      <c r="R1284" s="243"/>
      <c r="S1284" s="243"/>
      <c r="T1284" s="243"/>
      <c r="U1284" s="243"/>
      <c r="V1284" s="243"/>
      <c r="W1284" s="243"/>
    </row>
    <row r="1285" spans="11:23" x14ac:dyDescent="0.25">
      <c r="K1285" s="243"/>
      <c r="L1285" s="243"/>
      <c r="M1285" s="243"/>
      <c r="N1285" s="243"/>
      <c r="O1285" s="243"/>
      <c r="P1285" s="243"/>
      <c r="Q1285" s="243"/>
      <c r="R1285" s="243"/>
      <c r="S1285" s="243"/>
      <c r="T1285" s="243"/>
      <c r="U1285" s="243"/>
      <c r="V1285" s="243"/>
      <c r="W1285" s="243"/>
    </row>
    <row r="1286" spans="11:23" x14ac:dyDescent="0.25">
      <c r="K1286" s="243"/>
      <c r="L1286" s="243"/>
      <c r="M1286" s="243"/>
      <c r="N1286" s="243"/>
      <c r="O1286" s="243"/>
      <c r="P1286" s="243"/>
      <c r="Q1286" s="243"/>
      <c r="R1286" s="243"/>
      <c r="S1286" s="243"/>
      <c r="T1286" s="243"/>
      <c r="U1286" s="243"/>
      <c r="V1286" s="243"/>
      <c r="W1286" s="243"/>
    </row>
    <row r="1287" spans="11:23" x14ac:dyDescent="0.25">
      <c r="K1287" s="243"/>
      <c r="L1287" s="243"/>
      <c r="M1287" s="243"/>
      <c r="N1287" s="243"/>
      <c r="O1287" s="243"/>
      <c r="P1287" s="243"/>
      <c r="Q1287" s="243"/>
      <c r="R1287" s="243"/>
      <c r="S1287" s="243"/>
      <c r="T1287" s="243"/>
      <c r="U1287" s="243"/>
      <c r="V1287" s="243"/>
      <c r="W1287" s="243"/>
    </row>
    <row r="1288" spans="11:23" x14ac:dyDescent="0.25">
      <c r="K1288" s="243"/>
      <c r="L1288" s="243"/>
      <c r="M1288" s="243"/>
      <c r="N1288" s="243"/>
      <c r="O1288" s="243"/>
      <c r="P1288" s="243"/>
      <c r="Q1288" s="243"/>
      <c r="R1288" s="243"/>
      <c r="S1288" s="243"/>
      <c r="T1288" s="243"/>
      <c r="U1288" s="243"/>
      <c r="V1288" s="243"/>
      <c r="W1288" s="243"/>
    </row>
    <row r="1289" spans="11:23" x14ac:dyDescent="0.25">
      <c r="K1289" s="243"/>
      <c r="L1289" s="243"/>
      <c r="M1289" s="243"/>
      <c r="N1289" s="243"/>
      <c r="O1289" s="243"/>
      <c r="P1289" s="243"/>
      <c r="Q1289" s="243"/>
      <c r="R1289" s="243"/>
      <c r="S1289" s="243"/>
      <c r="T1289" s="243"/>
      <c r="U1289" s="243"/>
      <c r="V1289" s="243"/>
      <c r="W1289" s="243"/>
    </row>
    <row r="1290" spans="11:23" x14ac:dyDescent="0.25">
      <c r="K1290" s="243"/>
      <c r="L1290" s="243"/>
      <c r="M1290" s="243"/>
      <c r="N1290" s="243"/>
      <c r="O1290" s="243"/>
      <c r="P1290" s="243"/>
      <c r="Q1290" s="243"/>
      <c r="R1290" s="243"/>
      <c r="S1290" s="243"/>
      <c r="T1290" s="243"/>
      <c r="U1290" s="243"/>
      <c r="V1290" s="243"/>
      <c r="W1290" s="243"/>
    </row>
    <row r="1291" spans="11:23" x14ac:dyDescent="0.25">
      <c r="K1291" s="243"/>
      <c r="L1291" s="243"/>
      <c r="M1291" s="243"/>
      <c r="N1291" s="243"/>
      <c r="O1291" s="243"/>
      <c r="P1291" s="243"/>
      <c r="Q1291" s="243"/>
      <c r="R1291" s="243"/>
      <c r="S1291" s="243"/>
      <c r="T1291" s="243"/>
      <c r="U1291" s="243"/>
      <c r="V1291" s="243"/>
      <c r="W1291" s="243"/>
    </row>
    <row r="1292" spans="11:23" x14ac:dyDescent="0.25">
      <c r="K1292" s="243"/>
      <c r="L1292" s="243"/>
      <c r="M1292" s="243"/>
      <c r="N1292" s="243"/>
      <c r="O1292" s="243"/>
      <c r="P1292" s="243"/>
      <c r="Q1292" s="243"/>
      <c r="R1292" s="243"/>
      <c r="S1292" s="243"/>
      <c r="T1292" s="243"/>
      <c r="U1292" s="243"/>
      <c r="V1292" s="243"/>
      <c r="W1292" s="243"/>
    </row>
    <row r="1293" spans="11:23" x14ac:dyDescent="0.25">
      <c r="K1293" s="243"/>
      <c r="L1293" s="243"/>
      <c r="M1293" s="243"/>
      <c r="N1293" s="243"/>
      <c r="O1293" s="243"/>
      <c r="P1293" s="243"/>
      <c r="Q1293" s="243"/>
      <c r="R1293" s="243"/>
      <c r="S1293" s="243"/>
      <c r="T1293" s="243"/>
      <c r="U1293" s="243"/>
      <c r="V1293" s="243"/>
      <c r="W1293" s="243"/>
    </row>
    <row r="1294" spans="11:23" x14ac:dyDescent="0.25">
      <c r="K1294" s="243"/>
      <c r="L1294" s="243"/>
      <c r="M1294" s="243"/>
      <c r="N1294" s="243"/>
      <c r="O1294" s="243"/>
      <c r="P1294" s="243"/>
      <c r="Q1294" s="243"/>
      <c r="R1294" s="243"/>
      <c r="S1294" s="243"/>
      <c r="T1294" s="243"/>
      <c r="U1294" s="243"/>
      <c r="V1294" s="243"/>
      <c r="W1294" s="243"/>
    </row>
    <row r="1295" spans="11:23" x14ac:dyDescent="0.25">
      <c r="K1295" s="243"/>
      <c r="L1295" s="243"/>
      <c r="M1295" s="243"/>
      <c r="N1295" s="243"/>
      <c r="O1295" s="243"/>
      <c r="P1295" s="243"/>
      <c r="Q1295" s="243"/>
      <c r="R1295" s="243"/>
      <c r="S1295" s="243"/>
      <c r="T1295" s="243"/>
      <c r="U1295" s="243"/>
      <c r="V1295" s="243"/>
      <c r="W1295" s="243"/>
    </row>
    <row r="1296" spans="11:23" x14ac:dyDescent="0.25">
      <c r="K1296" s="243"/>
      <c r="L1296" s="243"/>
      <c r="M1296" s="243"/>
      <c r="N1296" s="243"/>
      <c r="O1296" s="243"/>
      <c r="P1296" s="243"/>
      <c r="Q1296" s="243"/>
      <c r="R1296" s="243"/>
      <c r="S1296" s="243"/>
      <c r="T1296" s="243"/>
      <c r="U1296" s="243"/>
      <c r="V1296" s="243"/>
      <c r="W1296" s="243"/>
    </row>
    <row r="1297" spans="11:23" x14ac:dyDescent="0.25">
      <c r="K1297" s="243"/>
      <c r="L1297" s="243"/>
      <c r="M1297" s="243"/>
      <c r="N1297" s="243"/>
      <c r="O1297" s="243"/>
      <c r="P1297" s="243"/>
      <c r="Q1297" s="243"/>
      <c r="R1297" s="243"/>
      <c r="S1297" s="243"/>
      <c r="T1297" s="243"/>
      <c r="U1297" s="243"/>
      <c r="V1297" s="243"/>
      <c r="W1297" s="243"/>
    </row>
    <row r="1298" spans="11:23" x14ac:dyDescent="0.25">
      <c r="K1298" s="243"/>
      <c r="L1298" s="243"/>
      <c r="M1298" s="243"/>
      <c r="N1298" s="243"/>
      <c r="O1298" s="243"/>
      <c r="P1298" s="243"/>
      <c r="Q1298" s="243"/>
      <c r="R1298" s="243"/>
      <c r="S1298" s="243"/>
      <c r="T1298" s="243"/>
      <c r="U1298" s="243"/>
      <c r="V1298" s="243"/>
      <c r="W1298" s="243"/>
    </row>
    <row r="1299" spans="11:23" x14ac:dyDescent="0.25">
      <c r="K1299" s="243"/>
      <c r="L1299" s="243"/>
      <c r="M1299" s="243"/>
      <c r="N1299" s="243"/>
      <c r="O1299" s="243"/>
      <c r="P1299" s="243"/>
      <c r="Q1299" s="243"/>
      <c r="R1299" s="243"/>
      <c r="S1299" s="243"/>
      <c r="T1299" s="243"/>
      <c r="U1299" s="243"/>
      <c r="V1299" s="243"/>
      <c r="W1299" s="243"/>
    </row>
    <row r="1300" spans="11:23" x14ac:dyDescent="0.25">
      <c r="K1300" s="243"/>
      <c r="L1300" s="243"/>
      <c r="M1300" s="243"/>
      <c r="N1300" s="243"/>
      <c r="O1300" s="243"/>
      <c r="P1300" s="243"/>
      <c r="Q1300" s="243"/>
      <c r="R1300" s="243"/>
      <c r="S1300" s="243"/>
      <c r="T1300" s="243"/>
      <c r="U1300" s="243"/>
      <c r="V1300" s="243"/>
      <c r="W1300" s="243"/>
    </row>
    <row r="1301" spans="11:23" x14ac:dyDescent="0.25">
      <c r="K1301" s="243"/>
      <c r="L1301" s="243"/>
      <c r="M1301" s="243"/>
      <c r="N1301" s="243"/>
      <c r="O1301" s="243"/>
      <c r="P1301" s="243"/>
      <c r="Q1301" s="243"/>
      <c r="R1301" s="243"/>
      <c r="S1301" s="243"/>
      <c r="T1301" s="243"/>
      <c r="U1301" s="243"/>
      <c r="V1301" s="243"/>
      <c r="W1301" s="243"/>
    </row>
    <row r="1302" spans="11:23" x14ac:dyDescent="0.25">
      <c r="K1302" s="243"/>
      <c r="L1302" s="243"/>
      <c r="M1302" s="243"/>
      <c r="N1302" s="243"/>
      <c r="O1302" s="243"/>
      <c r="P1302" s="243"/>
      <c r="Q1302" s="243"/>
      <c r="R1302" s="243"/>
      <c r="S1302" s="243"/>
      <c r="T1302" s="243"/>
      <c r="U1302" s="243"/>
      <c r="V1302" s="243"/>
      <c r="W1302" s="243"/>
    </row>
    <row r="1303" spans="11:23" x14ac:dyDescent="0.25">
      <c r="K1303" s="243"/>
      <c r="L1303" s="243"/>
      <c r="M1303" s="243"/>
      <c r="N1303" s="243"/>
      <c r="O1303" s="243"/>
      <c r="P1303" s="243"/>
      <c r="Q1303" s="243"/>
      <c r="R1303" s="243"/>
      <c r="S1303" s="243"/>
      <c r="T1303" s="243"/>
      <c r="U1303" s="243"/>
      <c r="V1303" s="243"/>
      <c r="W1303" s="243"/>
    </row>
    <row r="1304" spans="11:23" x14ac:dyDescent="0.25">
      <c r="K1304" s="243"/>
      <c r="L1304" s="243"/>
      <c r="M1304" s="243"/>
      <c r="N1304" s="243"/>
      <c r="O1304" s="243"/>
      <c r="P1304" s="243"/>
      <c r="Q1304" s="243"/>
      <c r="R1304" s="243"/>
      <c r="S1304" s="243"/>
      <c r="T1304" s="243"/>
      <c r="U1304" s="243"/>
      <c r="V1304" s="243"/>
      <c r="W1304" s="243"/>
    </row>
    <row r="1305" spans="11:23" x14ac:dyDescent="0.25">
      <c r="K1305" s="243"/>
      <c r="L1305" s="243"/>
      <c r="M1305" s="243"/>
      <c r="N1305" s="243"/>
      <c r="O1305" s="243"/>
      <c r="P1305" s="243"/>
      <c r="Q1305" s="243"/>
      <c r="R1305" s="243"/>
      <c r="S1305" s="243"/>
      <c r="T1305" s="243"/>
      <c r="U1305" s="243"/>
      <c r="V1305" s="243"/>
      <c r="W1305" s="243"/>
    </row>
    <row r="1306" spans="11:23" x14ac:dyDescent="0.25">
      <c r="K1306" s="243"/>
      <c r="L1306" s="243"/>
      <c r="M1306" s="243"/>
      <c r="N1306" s="243"/>
      <c r="O1306" s="243"/>
      <c r="P1306" s="243"/>
      <c r="Q1306" s="243"/>
      <c r="R1306" s="243"/>
      <c r="S1306" s="243"/>
      <c r="T1306" s="243"/>
      <c r="U1306" s="243"/>
      <c r="V1306" s="243"/>
      <c r="W1306" s="243"/>
    </row>
    <row r="1307" spans="11:23" x14ac:dyDescent="0.25">
      <c r="K1307" s="243"/>
      <c r="L1307" s="243"/>
      <c r="M1307" s="243"/>
      <c r="N1307" s="243"/>
      <c r="O1307" s="243"/>
      <c r="P1307" s="243"/>
      <c r="Q1307" s="243"/>
      <c r="R1307" s="243"/>
      <c r="S1307" s="243"/>
      <c r="T1307" s="243"/>
      <c r="U1307" s="243"/>
      <c r="V1307" s="243"/>
      <c r="W1307" s="243"/>
    </row>
    <row r="1308" spans="11:23" x14ac:dyDescent="0.25">
      <c r="K1308" s="243"/>
      <c r="L1308" s="243"/>
      <c r="M1308" s="243"/>
      <c r="N1308" s="243"/>
      <c r="O1308" s="243"/>
      <c r="P1308" s="243"/>
      <c r="Q1308" s="243"/>
      <c r="R1308" s="243"/>
      <c r="S1308" s="243"/>
      <c r="T1308" s="243"/>
      <c r="U1308" s="243"/>
      <c r="V1308" s="243"/>
      <c r="W1308" s="243"/>
    </row>
    <row r="1309" spans="11:23" x14ac:dyDescent="0.25">
      <c r="K1309" s="243"/>
      <c r="L1309" s="243"/>
      <c r="M1309" s="243"/>
      <c r="N1309" s="243"/>
      <c r="O1309" s="243"/>
      <c r="P1309" s="243"/>
      <c r="Q1309" s="243"/>
      <c r="R1309" s="243"/>
      <c r="S1309" s="243"/>
      <c r="T1309" s="243"/>
      <c r="U1309" s="243"/>
      <c r="V1309" s="243"/>
      <c r="W1309" s="243"/>
    </row>
    <row r="1310" spans="11:23" x14ac:dyDescent="0.25">
      <c r="K1310" s="243"/>
      <c r="L1310" s="243"/>
      <c r="M1310" s="243"/>
      <c r="N1310" s="243"/>
      <c r="O1310" s="243"/>
      <c r="P1310" s="243"/>
      <c r="Q1310" s="243"/>
      <c r="R1310" s="243"/>
      <c r="S1310" s="243"/>
      <c r="T1310" s="243"/>
      <c r="U1310" s="243"/>
      <c r="V1310" s="243"/>
      <c r="W1310" s="243"/>
    </row>
    <row r="1311" spans="11:23" x14ac:dyDescent="0.25">
      <c r="K1311" s="243"/>
      <c r="L1311" s="243"/>
      <c r="M1311" s="243"/>
      <c r="N1311" s="243"/>
      <c r="O1311" s="243"/>
      <c r="P1311" s="243"/>
      <c r="Q1311" s="243"/>
      <c r="R1311" s="243"/>
      <c r="S1311" s="243"/>
      <c r="T1311" s="243"/>
      <c r="U1311" s="243"/>
      <c r="V1311" s="243"/>
      <c r="W1311" s="243"/>
    </row>
    <row r="1312" spans="11:23" x14ac:dyDescent="0.25">
      <c r="K1312" s="243"/>
      <c r="L1312" s="243"/>
      <c r="M1312" s="243"/>
      <c r="N1312" s="243"/>
      <c r="O1312" s="243"/>
      <c r="P1312" s="243"/>
      <c r="Q1312" s="243"/>
      <c r="R1312" s="243"/>
      <c r="S1312" s="243"/>
      <c r="T1312" s="243"/>
      <c r="U1312" s="243"/>
      <c r="V1312" s="243"/>
      <c r="W1312" s="243"/>
    </row>
    <row r="1313" spans="11:23" x14ac:dyDescent="0.25">
      <c r="K1313" s="243"/>
      <c r="L1313" s="243"/>
      <c r="M1313" s="243"/>
      <c r="N1313" s="243"/>
      <c r="O1313" s="243"/>
      <c r="P1313" s="243"/>
      <c r="Q1313" s="243"/>
      <c r="R1313" s="243"/>
      <c r="S1313" s="243"/>
      <c r="T1313" s="243"/>
      <c r="U1313" s="243"/>
      <c r="V1313" s="243"/>
      <c r="W1313" s="243"/>
    </row>
    <row r="1314" spans="11:23" x14ac:dyDescent="0.25">
      <c r="K1314" s="243"/>
      <c r="L1314" s="243"/>
      <c r="M1314" s="243"/>
      <c r="N1314" s="243"/>
      <c r="O1314" s="243"/>
      <c r="P1314" s="243"/>
      <c r="Q1314" s="243"/>
      <c r="R1314" s="243"/>
      <c r="S1314" s="243"/>
      <c r="T1314" s="243"/>
      <c r="U1314" s="243"/>
      <c r="V1314" s="243"/>
      <c r="W1314" s="243"/>
    </row>
    <row r="1315" spans="11:23" x14ac:dyDescent="0.25">
      <c r="K1315" s="243"/>
      <c r="L1315" s="243"/>
      <c r="M1315" s="243"/>
      <c r="N1315" s="243"/>
      <c r="O1315" s="243"/>
      <c r="P1315" s="243"/>
      <c r="Q1315" s="243"/>
      <c r="R1315" s="243"/>
      <c r="S1315" s="243"/>
      <c r="T1315" s="243"/>
      <c r="U1315" s="243"/>
      <c r="V1315" s="243"/>
      <c r="W1315" s="243"/>
    </row>
    <row r="1316" spans="11:23" x14ac:dyDescent="0.25">
      <c r="K1316" s="243"/>
      <c r="L1316" s="243"/>
      <c r="M1316" s="243"/>
      <c r="N1316" s="243"/>
      <c r="O1316" s="243"/>
      <c r="P1316" s="243"/>
      <c r="Q1316" s="243"/>
      <c r="R1316" s="243"/>
      <c r="S1316" s="243"/>
      <c r="T1316" s="243"/>
      <c r="U1316" s="243"/>
      <c r="V1316" s="243"/>
      <c r="W1316" s="243"/>
    </row>
    <row r="1317" spans="11:23" x14ac:dyDescent="0.25">
      <c r="K1317" s="243"/>
      <c r="L1317" s="243"/>
      <c r="M1317" s="243"/>
      <c r="N1317" s="243"/>
      <c r="O1317" s="243"/>
      <c r="P1317" s="243"/>
      <c r="Q1317" s="243"/>
      <c r="R1317" s="243"/>
      <c r="S1317" s="243"/>
      <c r="T1317" s="243"/>
      <c r="U1317" s="243"/>
      <c r="V1317" s="243"/>
      <c r="W1317" s="243"/>
    </row>
    <row r="1318" spans="11:23" x14ac:dyDescent="0.25">
      <c r="K1318" s="243"/>
      <c r="L1318" s="243"/>
      <c r="M1318" s="243"/>
      <c r="N1318" s="243"/>
      <c r="O1318" s="243"/>
      <c r="P1318" s="243"/>
      <c r="Q1318" s="243"/>
      <c r="R1318" s="243"/>
      <c r="S1318" s="243"/>
      <c r="T1318" s="243"/>
      <c r="U1318" s="243"/>
      <c r="V1318" s="243"/>
      <c r="W1318" s="243"/>
    </row>
    <row r="1319" spans="11:23" x14ac:dyDescent="0.25">
      <c r="K1319" s="243"/>
      <c r="L1319" s="243"/>
      <c r="M1319" s="243"/>
      <c r="N1319" s="243"/>
      <c r="O1319" s="243"/>
      <c r="P1319" s="243"/>
      <c r="Q1319" s="243"/>
      <c r="R1319" s="243"/>
      <c r="S1319" s="243"/>
      <c r="T1319" s="243"/>
      <c r="U1319" s="243"/>
      <c r="V1319" s="243"/>
      <c r="W1319" s="243"/>
    </row>
    <row r="1320" spans="11:23" x14ac:dyDescent="0.25">
      <c r="K1320" s="255" t="s">
        <v>242</v>
      </c>
      <c r="L1320" s="255" t="s">
        <v>242</v>
      </c>
      <c r="M1320" s="255" t="s">
        <v>242</v>
      </c>
      <c r="N1320" s="255" t="s">
        <v>242</v>
      </c>
      <c r="O1320" s="255" t="s">
        <v>242</v>
      </c>
      <c r="P1320" s="255" t="s">
        <v>242</v>
      </c>
      <c r="Q1320" s="255" t="s">
        <v>242</v>
      </c>
      <c r="R1320" s="255" t="s">
        <v>242</v>
      </c>
      <c r="S1320" s="255" t="s">
        <v>242</v>
      </c>
      <c r="T1320" s="255" t="s">
        <v>242</v>
      </c>
      <c r="U1320" s="255" t="s">
        <v>242</v>
      </c>
      <c r="V1320" s="255" t="s">
        <v>242</v>
      </c>
      <c r="W1320" s="255" t="s">
        <v>242</v>
      </c>
    </row>
    <row r="1321" spans="11:23" x14ac:dyDescent="0.25">
      <c r="K1321" s="243"/>
      <c r="L1321" s="243"/>
      <c r="M1321" s="243"/>
      <c r="N1321" s="243"/>
      <c r="O1321" s="243"/>
      <c r="P1321" s="243"/>
      <c r="Q1321" s="243"/>
      <c r="R1321" s="243"/>
      <c r="S1321" s="243"/>
      <c r="T1321" s="243"/>
      <c r="U1321" s="243"/>
      <c r="V1321" s="243"/>
      <c r="W1321" s="243"/>
    </row>
    <row r="1322" spans="11:23" x14ac:dyDescent="0.25">
      <c r="K1322" s="243"/>
      <c r="L1322" s="243"/>
      <c r="M1322" s="243"/>
      <c r="N1322" s="243"/>
      <c r="O1322" s="243"/>
      <c r="P1322" s="243"/>
      <c r="Q1322" s="243"/>
      <c r="R1322" s="243"/>
      <c r="S1322" s="243"/>
      <c r="T1322" s="243"/>
      <c r="U1322" s="243"/>
      <c r="V1322" s="243"/>
      <c r="W1322" s="243"/>
    </row>
    <row r="1323" spans="11:23" x14ac:dyDescent="0.25">
      <c r="K1323" s="243"/>
      <c r="L1323" s="243"/>
      <c r="M1323" s="243"/>
      <c r="N1323" s="243"/>
      <c r="O1323" s="243"/>
      <c r="P1323" s="243"/>
      <c r="Q1323" s="243"/>
      <c r="R1323" s="243"/>
      <c r="S1323" s="243"/>
      <c r="T1323" s="243"/>
      <c r="U1323" s="243"/>
      <c r="V1323" s="243"/>
      <c r="W1323" s="243"/>
    </row>
    <row r="1324" spans="11:23" x14ac:dyDescent="0.25">
      <c r="K1324" s="243"/>
      <c r="L1324" s="243"/>
      <c r="M1324" s="243"/>
      <c r="N1324" s="243"/>
      <c r="O1324" s="243"/>
      <c r="P1324" s="243"/>
      <c r="Q1324" s="243"/>
      <c r="R1324" s="243"/>
      <c r="S1324" s="243"/>
      <c r="T1324" s="243"/>
      <c r="U1324" s="243"/>
      <c r="V1324" s="243"/>
      <c r="W1324" s="243"/>
    </row>
    <row r="1325" spans="11:23" x14ac:dyDescent="0.25">
      <c r="K1325" s="243"/>
      <c r="L1325" s="243"/>
      <c r="M1325" s="243"/>
      <c r="N1325" s="243"/>
      <c r="O1325" s="243"/>
      <c r="P1325" s="243"/>
      <c r="Q1325" s="243"/>
      <c r="R1325" s="243"/>
      <c r="S1325" s="243"/>
      <c r="T1325" s="243"/>
      <c r="U1325" s="243"/>
      <c r="V1325" s="243"/>
      <c r="W1325" s="243"/>
    </row>
    <row r="1326" spans="11:23" x14ac:dyDescent="0.25">
      <c r="K1326" s="243"/>
      <c r="L1326" s="243"/>
      <c r="M1326" s="243"/>
      <c r="N1326" s="243"/>
      <c r="O1326" s="243"/>
      <c r="P1326" s="243"/>
      <c r="Q1326" s="243"/>
      <c r="R1326" s="243"/>
      <c r="S1326" s="243"/>
      <c r="T1326" s="243"/>
      <c r="U1326" s="243"/>
      <c r="V1326" s="243"/>
      <c r="W1326" s="243"/>
    </row>
    <row r="1327" spans="11:23" x14ac:dyDescent="0.25">
      <c r="K1327" s="243"/>
      <c r="L1327" s="243"/>
      <c r="M1327" s="243"/>
      <c r="N1327" s="243"/>
      <c r="O1327" s="243"/>
      <c r="P1327" s="243"/>
      <c r="Q1327" s="243"/>
      <c r="R1327" s="243"/>
      <c r="S1327" s="243"/>
      <c r="T1327" s="243"/>
      <c r="U1327" s="243"/>
      <c r="V1327" s="243"/>
      <c r="W1327" s="243"/>
    </row>
    <row r="1328" spans="11:23" x14ac:dyDescent="0.25">
      <c r="K1328" s="243"/>
      <c r="L1328" s="243"/>
      <c r="M1328" s="243"/>
      <c r="N1328" s="243"/>
      <c r="O1328" s="243"/>
      <c r="P1328" s="243"/>
      <c r="Q1328" s="243"/>
      <c r="R1328" s="243"/>
      <c r="S1328" s="243"/>
      <c r="T1328" s="243"/>
      <c r="U1328" s="243"/>
      <c r="V1328" s="243"/>
      <c r="W1328" s="243"/>
    </row>
    <row r="1329" spans="11:23" x14ac:dyDescent="0.25">
      <c r="K1329" s="243"/>
      <c r="L1329" s="243"/>
      <c r="M1329" s="243"/>
      <c r="N1329" s="243"/>
      <c r="O1329" s="243"/>
      <c r="P1329" s="243"/>
      <c r="Q1329" s="243"/>
      <c r="R1329" s="243"/>
      <c r="S1329" s="243"/>
      <c r="T1329" s="243"/>
      <c r="U1329" s="243"/>
      <c r="V1329" s="243"/>
      <c r="W1329" s="243"/>
    </row>
    <row r="1330" spans="11:23" x14ac:dyDescent="0.25">
      <c r="K1330" s="243"/>
      <c r="L1330" s="243"/>
      <c r="M1330" s="243"/>
      <c r="N1330" s="243"/>
      <c r="O1330" s="243"/>
      <c r="P1330" s="243"/>
      <c r="Q1330" s="243"/>
      <c r="R1330" s="243"/>
      <c r="S1330" s="243"/>
      <c r="T1330" s="243"/>
      <c r="U1330" s="243"/>
      <c r="V1330" s="243"/>
      <c r="W1330" s="243"/>
    </row>
    <row r="1331" spans="11:23" x14ac:dyDescent="0.25">
      <c r="K1331" s="243"/>
      <c r="L1331" s="243"/>
      <c r="M1331" s="243"/>
      <c r="N1331" s="243"/>
      <c r="O1331" s="243"/>
      <c r="P1331" s="243"/>
      <c r="Q1331" s="243"/>
      <c r="R1331" s="243"/>
      <c r="S1331" s="243"/>
      <c r="T1331" s="243"/>
      <c r="U1331" s="243"/>
      <c r="V1331" s="243"/>
      <c r="W1331" s="243"/>
    </row>
    <row r="1332" spans="11:23" x14ac:dyDescent="0.25">
      <c r="K1332" s="243"/>
      <c r="L1332" s="243"/>
      <c r="M1332" s="243"/>
      <c r="N1332" s="243"/>
      <c r="O1332" s="243"/>
      <c r="P1332" s="243"/>
      <c r="Q1332" s="243"/>
      <c r="R1332" s="243"/>
      <c r="S1332" s="243"/>
      <c r="T1332" s="243"/>
      <c r="U1332" s="243"/>
      <c r="V1332" s="243"/>
      <c r="W1332" s="243"/>
    </row>
    <row r="1333" spans="11:23" x14ac:dyDescent="0.25">
      <c r="K1333" s="243"/>
      <c r="L1333" s="243"/>
      <c r="M1333" s="243"/>
      <c r="N1333" s="243"/>
      <c r="O1333" s="243"/>
      <c r="P1333" s="243"/>
      <c r="Q1333" s="243"/>
      <c r="R1333" s="243"/>
      <c r="S1333" s="243"/>
      <c r="T1333" s="243"/>
      <c r="U1333" s="243"/>
      <c r="V1333" s="243"/>
      <c r="W1333" s="243"/>
    </row>
    <row r="1334" spans="11:23" x14ac:dyDescent="0.25">
      <c r="K1334" s="243"/>
      <c r="L1334" s="243"/>
      <c r="M1334" s="243"/>
      <c r="N1334" s="243"/>
      <c r="O1334" s="243"/>
      <c r="P1334" s="243"/>
      <c r="Q1334" s="243"/>
      <c r="R1334" s="243"/>
      <c r="S1334" s="243"/>
      <c r="T1334" s="243"/>
      <c r="U1334" s="243"/>
      <c r="V1334" s="243"/>
      <c r="W1334" s="243"/>
    </row>
    <row r="1335" spans="11:23" x14ac:dyDescent="0.25">
      <c r="K1335" s="243"/>
      <c r="L1335" s="243"/>
      <c r="M1335" s="243"/>
      <c r="N1335" s="243"/>
      <c r="O1335" s="243"/>
      <c r="P1335" s="243"/>
      <c r="Q1335" s="243"/>
      <c r="R1335" s="243"/>
      <c r="S1335" s="243"/>
      <c r="T1335" s="243"/>
      <c r="U1335" s="243"/>
      <c r="V1335" s="243"/>
      <c r="W1335" s="243"/>
    </row>
    <row r="1336" spans="11:23" x14ac:dyDescent="0.25">
      <c r="K1336" s="243"/>
      <c r="L1336" s="243"/>
      <c r="M1336" s="243"/>
      <c r="N1336" s="243"/>
      <c r="O1336" s="243"/>
      <c r="P1336" s="243"/>
      <c r="Q1336" s="243"/>
      <c r="R1336" s="243"/>
      <c r="S1336" s="243"/>
      <c r="T1336" s="243"/>
      <c r="U1336" s="243"/>
      <c r="V1336" s="243"/>
      <c r="W1336" s="243"/>
    </row>
    <row r="1337" spans="11:23" x14ac:dyDescent="0.25">
      <c r="K1337" s="243"/>
      <c r="L1337" s="243"/>
      <c r="M1337" s="243"/>
      <c r="N1337" s="243"/>
      <c r="O1337" s="243"/>
      <c r="P1337" s="243"/>
      <c r="Q1337" s="243"/>
      <c r="R1337" s="243"/>
      <c r="S1337" s="243"/>
      <c r="T1337" s="243"/>
      <c r="U1337" s="243"/>
      <c r="V1337" s="243"/>
      <c r="W1337" s="243"/>
    </row>
    <row r="1338" spans="11:23" x14ac:dyDescent="0.25">
      <c r="K1338" s="243"/>
      <c r="L1338" s="243"/>
      <c r="M1338" s="243"/>
      <c r="N1338" s="243"/>
      <c r="O1338" s="243"/>
      <c r="P1338" s="243"/>
      <c r="Q1338" s="243"/>
      <c r="R1338" s="243"/>
      <c r="S1338" s="243"/>
      <c r="T1338" s="243"/>
      <c r="U1338" s="243"/>
      <c r="V1338" s="243"/>
      <c r="W1338" s="243"/>
    </row>
    <row r="1339" spans="11:23" x14ac:dyDescent="0.25">
      <c r="K1339" s="243"/>
      <c r="L1339" s="243"/>
      <c r="M1339" s="243"/>
      <c r="N1339" s="243"/>
      <c r="O1339" s="243"/>
      <c r="P1339" s="243"/>
      <c r="Q1339" s="243"/>
      <c r="R1339" s="243"/>
      <c r="S1339" s="243"/>
      <c r="T1339" s="243"/>
      <c r="U1339" s="243"/>
      <c r="V1339" s="243"/>
      <c r="W1339" s="243"/>
    </row>
    <row r="1340" spans="11:23" x14ac:dyDescent="0.25">
      <c r="K1340" s="243"/>
      <c r="L1340" s="243"/>
      <c r="M1340" s="243"/>
      <c r="N1340" s="243"/>
      <c r="O1340" s="243"/>
      <c r="P1340" s="243"/>
      <c r="Q1340" s="243"/>
      <c r="R1340" s="243"/>
      <c r="S1340" s="243"/>
      <c r="T1340" s="243"/>
      <c r="U1340" s="243"/>
      <c r="V1340" s="243"/>
      <c r="W1340" s="243"/>
    </row>
    <row r="1341" spans="11:23" x14ac:dyDescent="0.25">
      <c r="K1341" s="243"/>
      <c r="L1341" s="243"/>
      <c r="M1341" s="243"/>
      <c r="N1341" s="243"/>
      <c r="O1341" s="243"/>
      <c r="P1341" s="243"/>
      <c r="Q1341" s="243"/>
      <c r="R1341" s="243"/>
      <c r="S1341" s="243"/>
      <c r="T1341" s="243"/>
      <c r="U1341" s="243"/>
      <c r="V1341" s="243"/>
      <c r="W1341" s="243"/>
    </row>
    <row r="1342" spans="11:23" x14ac:dyDescent="0.25">
      <c r="K1342" s="243"/>
      <c r="L1342" s="243"/>
      <c r="M1342" s="243"/>
      <c r="N1342" s="243"/>
      <c r="O1342" s="243"/>
      <c r="P1342" s="243"/>
      <c r="Q1342" s="243"/>
      <c r="R1342" s="243"/>
      <c r="S1342" s="243"/>
      <c r="T1342" s="243"/>
      <c r="U1342" s="243"/>
      <c r="V1342" s="243"/>
      <c r="W1342" s="243"/>
    </row>
    <row r="1343" spans="11:23" x14ac:dyDescent="0.25">
      <c r="K1343" s="243"/>
      <c r="L1343" s="243"/>
      <c r="M1343" s="243"/>
      <c r="N1343" s="243"/>
      <c r="O1343" s="243"/>
      <c r="P1343" s="243"/>
      <c r="Q1343" s="243"/>
      <c r="R1343" s="243"/>
      <c r="S1343" s="243"/>
      <c r="T1343" s="243"/>
      <c r="U1343" s="243"/>
      <c r="V1343" s="243"/>
      <c r="W1343" s="243"/>
    </row>
    <row r="1344" spans="11:23" x14ac:dyDescent="0.25">
      <c r="K1344" s="243"/>
      <c r="L1344" s="243"/>
      <c r="M1344" s="243"/>
      <c r="N1344" s="243"/>
      <c r="O1344" s="243"/>
      <c r="P1344" s="243"/>
      <c r="Q1344" s="243"/>
      <c r="R1344" s="243"/>
      <c r="S1344" s="243"/>
      <c r="T1344" s="243"/>
      <c r="U1344" s="243"/>
      <c r="V1344" s="243"/>
      <c r="W1344" s="243"/>
    </row>
    <row r="1345" spans="11:23" x14ac:dyDescent="0.25">
      <c r="K1345" s="243"/>
      <c r="L1345" s="243"/>
      <c r="M1345" s="243"/>
      <c r="N1345" s="243"/>
      <c r="O1345" s="243"/>
      <c r="P1345" s="243"/>
      <c r="Q1345" s="243"/>
      <c r="R1345" s="243"/>
      <c r="S1345" s="243"/>
      <c r="T1345" s="243"/>
      <c r="U1345" s="243"/>
      <c r="V1345" s="243"/>
      <c r="W1345" s="243"/>
    </row>
    <row r="1346" spans="11:23" x14ac:dyDescent="0.25">
      <c r="K1346" s="243"/>
      <c r="L1346" s="243"/>
      <c r="M1346" s="243"/>
      <c r="N1346" s="243"/>
      <c r="O1346" s="243"/>
      <c r="P1346" s="243"/>
      <c r="Q1346" s="243"/>
      <c r="R1346" s="243"/>
      <c r="S1346" s="243"/>
      <c r="T1346" s="243"/>
      <c r="U1346" s="243"/>
      <c r="V1346" s="243"/>
      <c r="W1346" s="243"/>
    </row>
    <row r="1347" spans="11:23" x14ac:dyDescent="0.25">
      <c r="K1347" s="243"/>
      <c r="L1347" s="243"/>
      <c r="M1347" s="243"/>
      <c r="N1347" s="243"/>
      <c r="O1347" s="243"/>
      <c r="P1347" s="243"/>
      <c r="Q1347" s="243"/>
      <c r="R1347" s="243"/>
      <c r="S1347" s="243"/>
      <c r="T1347" s="243"/>
      <c r="U1347" s="243"/>
      <c r="V1347" s="243"/>
      <c r="W1347" s="243"/>
    </row>
    <row r="1348" spans="11:23" x14ac:dyDescent="0.25">
      <c r="K1348" s="243"/>
      <c r="L1348" s="243"/>
      <c r="M1348" s="243"/>
      <c r="N1348" s="243"/>
      <c r="O1348" s="243"/>
      <c r="P1348" s="243"/>
      <c r="Q1348" s="243"/>
      <c r="R1348" s="243"/>
      <c r="S1348" s="243"/>
      <c r="T1348" s="243"/>
      <c r="U1348" s="243"/>
      <c r="V1348" s="243"/>
      <c r="W1348" s="243"/>
    </row>
    <row r="1349" spans="11:23" x14ac:dyDescent="0.25">
      <c r="K1349" s="243"/>
      <c r="L1349" s="243"/>
      <c r="M1349" s="243"/>
      <c r="N1349" s="243"/>
      <c r="O1349" s="243"/>
      <c r="P1349" s="243"/>
      <c r="Q1349" s="243"/>
      <c r="R1349" s="243"/>
      <c r="S1349" s="243"/>
      <c r="T1349" s="243"/>
      <c r="U1349" s="243"/>
      <c r="V1349" s="243"/>
      <c r="W1349" s="243"/>
    </row>
    <row r="1350" spans="11:23" x14ac:dyDescent="0.25">
      <c r="K1350" s="243"/>
      <c r="L1350" s="243"/>
      <c r="M1350" s="243"/>
      <c r="N1350" s="243"/>
      <c r="O1350" s="243"/>
      <c r="P1350" s="243"/>
      <c r="Q1350" s="243"/>
      <c r="R1350" s="243"/>
      <c r="S1350" s="243"/>
      <c r="T1350" s="243"/>
      <c r="U1350" s="243"/>
      <c r="V1350" s="243"/>
      <c r="W1350" s="243"/>
    </row>
    <row r="1351" spans="11:23" x14ac:dyDescent="0.25">
      <c r="K1351" s="243"/>
      <c r="L1351" s="243"/>
      <c r="M1351" s="243"/>
      <c r="N1351" s="243"/>
      <c r="O1351" s="243"/>
      <c r="P1351" s="243"/>
      <c r="Q1351" s="243"/>
      <c r="R1351" s="243"/>
      <c r="S1351" s="243"/>
      <c r="T1351" s="243"/>
      <c r="U1351" s="243"/>
      <c r="V1351" s="243"/>
      <c r="W1351" s="243"/>
    </row>
    <row r="1352" spans="11:23" x14ac:dyDescent="0.25">
      <c r="K1352" s="243"/>
      <c r="L1352" s="243"/>
      <c r="M1352" s="243"/>
      <c r="N1352" s="243"/>
      <c r="O1352" s="243"/>
      <c r="P1352" s="243"/>
      <c r="Q1352" s="243"/>
      <c r="R1352" s="243"/>
      <c r="S1352" s="243"/>
      <c r="T1352" s="243"/>
      <c r="U1352" s="243"/>
      <c r="V1352" s="243"/>
      <c r="W1352" s="243"/>
    </row>
    <row r="1353" spans="11:23" x14ac:dyDescent="0.25">
      <c r="K1353" s="243"/>
      <c r="L1353" s="243"/>
      <c r="M1353" s="243"/>
      <c r="N1353" s="243"/>
      <c r="O1353" s="243"/>
      <c r="P1353" s="243"/>
      <c r="Q1353" s="243"/>
      <c r="R1353" s="243"/>
      <c r="S1353" s="243"/>
      <c r="T1353" s="243"/>
      <c r="U1353" s="243"/>
      <c r="V1353" s="243"/>
      <c r="W1353" s="243"/>
    </row>
    <row r="1354" spans="11:23" x14ac:dyDescent="0.25">
      <c r="K1354" s="243"/>
      <c r="L1354" s="243"/>
      <c r="M1354" s="243"/>
      <c r="N1354" s="243"/>
      <c r="O1354" s="243"/>
      <c r="P1354" s="243"/>
      <c r="Q1354" s="243"/>
      <c r="R1354" s="243"/>
      <c r="S1354" s="243"/>
      <c r="T1354" s="243"/>
      <c r="U1354" s="243"/>
      <c r="V1354" s="243"/>
      <c r="W1354" s="243"/>
    </row>
    <row r="1355" spans="11:23" x14ac:dyDescent="0.25">
      <c r="K1355" s="243"/>
      <c r="L1355" s="243"/>
      <c r="M1355" s="243"/>
      <c r="N1355" s="243"/>
      <c r="O1355" s="243"/>
      <c r="P1355" s="243"/>
      <c r="Q1355" s="243"/>
      <c r="R1355" s="243"/>
      <c r="S1355" s="243"/>
      <c r="T1355" s="243"/>
      <c r="U1355" s="243"/>
      <c r="V1355" s="243"/>
      <c r="W1355" s="243"/>
    </row>
    <row r="1356" spans="11:23" x14ac:dyDescent="0.25">
      <c r="K1356" s="243"/>
      <c r="L1356" s="243"/>
      <c r="M1356" s="243"/>
      <c r="N1356" s="243"/>
      <c r="O1356" s="243"/>
      <c r="P1356" s="243"/>
      <c r="Q1356" s="243"/>
      <c r="R1356" s="243"/>
      <c r="S1356" s="243"/>
      <c r="T1356" s="243"/>
      <c r="U1356" s="243"/>
      <c r="V1356" s="243"/>
      <c r="W1356" s="243"/>
    </row>
    <row r="1357" spans="11:23" x14ac:dyDescent="0.25">
      <c r="K1357" s="243"/>
      <c r="L1357" s="243"/>
      <c r="M1357" s="243"/>
      <c r="N1357" s="243"/>
      <c r="O1357" s="243"/>
      <c r="P1357" s="243"/>
      <c r="Q1357" s="243"/>
      <c r="R1357" s="243"/>
      <c r="S1357" s="243"/>
      <c r="T1357" s="243"/>
      <c r="U1357" s="243"/>
      <c r="V1357" s="243"/>
      <c r="W1357" s="243"/>
    </row>
    <row r="1358" spans="11:23" x14ac:dyDescent="0.25">
      <c r="K1358" s="243"/>
      <c r="L1358" s="243"/>
      <c r="M1358" s="243"/>
      <c r="N1358" s="243"/>
      <c r="O1358" s="243"/>
      <c r="P1358" s="243"/>
      <c r="Q1358" s="243"/>
      <c r="R1358" s="243"/>
      <c r="S1358" s="243"/>
      <c r="T1358" s="243"/>
      <c r="U1358" s="243"/>
      <c r="V1358" s="243"/>
      <c r="W1358" s="243"/>
    </row>
    <row r="1359" spans="11:23" x14ac:dyDescent="0.25">
      <c r="K1359" s="243"/>
      <c r="L1359" s="243"/>
      <c r="M1359" s="243"/>
      <c r="N1359" s="243"/>
      <c r="O1359" s="243"/>
      <c r="P1359" s="243"/>
      <c r="Q1359" s="243"/>
      <c r="R1359" s="243"/>
      <c r="S1359" s="243"/>
      <c r="T1359" s="243"/>
      <c r="U1359" s="243"/>
      <c r="V1359" s="243"/>
      <c r="W1359" s="243"/>
    </row>
    <row r="1360" spans="11:23" x14ac:dyDescent="0.25">
      <c r="K1360" s="243"/>
      <c r="L1360" s="243"/>
      <c r="M1360" s="243"/>
      <c r="N1360" s="243"/>
      <c r="O1360" s="243"/>
      <c r="P1360" s="243"/>
      <c r="Q1360" s="243"/>
      <c r="R1360" s="243"/>
      <c r="S1360" s="243"/>
      <c r="T1360" s="243"/>
      <c r="U1360" s="243"/>
      <c r="V1360" s="243"/>
      <c r="W1360" s="243"/>
    </row>
    <row r="1361" spans="11:23" x14ac:dyDescent="0.25">
      <c r="K1361" s="243"/>
      <c r="L1361" s="243"/>
      <c r="M1361" s="243"/>
      <c r="N1361" s="243"/>
      <c r="O1361" s="243"/>
      <c r="P1361" s="243"/>
      <c r="Q1361" s="243"/>
      <c r="R1361" s="243"/>
      <c r="S1361" s="243"/>
      <c r="T1361" s="243"/>
      <c r="U1361" s="243"/>
      <c r="V1361" s="243"/>
      <c r="W1361" s="243"/>
    </row>
    <row r="1362" spans="11:23" x14ac:dyDescent="0.25">
      <c r="K1362" s="243"/>
      <c r="L1362" s="243"/>
      <c r="M1362" s="243"/>
      <c r="N1362" s="243"/>
      <c r="O1362" s="243"/>
      <c r="P1362" s="243"/>
      <c r="Q1362" s="243"/>
      <c r="R1362" s="243"/>
      <c r="S1362" s="243"/>
      <c r="T1362" s="243"/>
      <c r="U1362" s="243"/>
      <c r="V1362" s="243"/>
      <c r="W1362" s="243"/>
    </row>
    <row r="1363" spans="11:23" x14ac:dyDescent="0.25">
      <c r="K1363" s="243"/>
      <c r="L1363" s="243"/>
      <c r="M1363" s="243"/>
      <c r="N1363" s="243"/>
      <c r="O1363" s="243"/>
      <c r="P1363" s="243"/>
      <c r="Q1363" s="243"/>
      <c r="R1363" s="243"/>
      <c r="S1363" s="243"/>
      <c r="T1363" s="243"/>
      <c r="U1363" s="243"/>
      <c r="V1363" s="243"/>
      <c r="W1363" s="243"/>
    </row>
    <row r="1364" spans="11:23" x14ac:dyDescent="0.25">
      <c r="K1364" s="243"/>
      <c r="L1364" s="243"/>
      <c r="M1364" s="243"/>
      <c r="N1364" s="243"/>
      <c r="O1364" s="243"/>
      <c r="P1364" s="243"/>
      <c r="Q1364" s="243"/>
      <c r="R1364" s="243"/>
      <c r="S1364" s="243"/>
      <c r="T1364" s="243"/>
      <c r="U1364" s="243"/>
      <c r="V1364" s="243"/>
      <c r="W1364" s="243"/>
    </row>
    <row r="1365" spans="11:23" x14ac:dyDescent="0.25">
      <c r="K1365" s="243"/>
      <c r="L1365" s="243"/>
      <c r="M1365" s="243"/>
      <c r="N1365" s="243"/>
      <c r="O1365" s="243"/>
      <c r="P1365" s="243"/>
      <c r="Q1365" s="243"/>
      <c r="R1365" s="243"/>
      <c r="S1365" s="243"/>
      <c r="T1365" s="243"/>
      <c r="U1365" s="243"/>
      <c r="V1365" s="243"/>
      <c r="W1365" s="243"/>
    </row>
    <row r="1366" spans="11:23" x14ac:dyDescent="0.25">
      <c r="K1366" s="243"/>
      <c r="L1366" s="243"/>
      <c r="M1366" s="243"/>
      <c r="N1366" s="243"/>
      <c r="O1366" s="243"/>
      <c r="P1366" s="243"/>
      <c r="Q1366" s="243"/>
      <c r="R1366" s="243"/>
      <c r="S1366" s="243"/>
      <c r="T1366" s="243"/>
      <c r="U1366" s="243"/>
      <c r="V1366" s="243"/>
      <c r="W1366" s="243"/>
    </row>
    <row r="1367" spans="11:23" x14ac:dyDescent="0.25">
      <c r="K1367" s="243"/>
      <c r="L1367" s="243"/>
      <c r="M1367" s="243"/>
      <c r="N1367" s="243"/>
      <c r="O1367" s="243"/>
      <c r="P1367" s="243"/>
      <c r="Q1367" s="243"/>
      <c r="R1367" s="243"/>
      <c r="S1367" s="243"/>
      <c r="T1367" s="243"/>
      <c r="U1367" s="243"/>
      <c r="V1367" s="243"/>
      <c r="W1367" s="243"/>
    </row>
    <row r="1368" spans="11:23" x14ac:dyDescent="0.25">
      <c r="K1368" s="243"/>
      <c r="L1368" s="243"/>
      <c r="M1368" s="243"/>
      <c r="N1368" s="243"/>
      <c r="O1368" s="243"/>
      <c r="P1368" s="243"/>
      <c r="Q1368" s="243"/>
      <c r="R1368" s="243"/>
      <c r="S1368" s="243"/>
      <c r="T1368" s="243"/>
      <c r="U1368" s="243"/>
      <c r="V1368" s="243"/>
      <c r="W1368" s="243"/>
    </row>
    <row r="1369" spans="11:23" x14ac:dyDescent="0.25">
      <c r="K1369" s="243"/>
      <c r="L1369" s="243"/>
      <c r="M1369" s="243"/>
      <c r="N1369" s="243"/>
      <c r="O1369" s="243"/>
      <c r="P1369" s="243"/>
      <c r="Q1369" s="243"/>
      <c r="R1369" s="243"/>
      <c r="S1369" s="243"/>
      <c r="T1369" s="243"/>
      <c r="U1369" s="243"/>
      <c r="V1369" s="243"/>
      <c r="W1369" s="243"/>
    </row>
    <row r="1370" spans="11:23" x14ac:dyDescent="0.25">
      <c r="K1370" s="243"/>
      <c r="L1370" s="243"/>
      <c r="M1370" s="243"/>
      <c r="N1370" s="243"/>
      <c r="O1370" s="243"/>
      <c r="P1370" s="243"/>
      <c r="Q1370" s="243"/>
      <c r="R1370" s="243"/>
      <c r="S1370" s="243"/>
      <c r="T1370" s="243"/>
      <c r="U1370" s="243"/>
      <c r="V1370" s="243"/>
      <c r="W1370" s="243"/>
    </row>
    <row r="1371" spans="11:23" x14ac:dyDescent="0.25">
      <c r="K1371" s="243"/>
      <c r="L1371" s="243"/>
      <c r="M1371" s="243"/>
      <c r="N1371" s="243"/>
      <c r="O1371" s="243"/>
      <c r="P1371" s="243"/>
      <c r="Q1371" s="243"/>
      <c r="R1371" s="243"/>
      <c r="S1371" s="243"/>
      <c r="T1371" s="243"/>
      <c r="U1371" s="243"/>
      <c r="V1371" s="243"/>
      <c r="W1371" s="243"/>
    </row>
    <row r="1372" spans="11:23" x14ac:dyDescent="0.25">
      <c r="K1372" s="243"/>
      <c r="L1372" s="243"/>
      <c r="M1372" s="243"/>
      <c r="N1372" s="243"/>
      <c r="O1372" s="243"/>
      <c r="P1372" s="243"/>
      <c r="Q1372" s="243"/>
      <c r="R1372" s="243"/>
      <c r="S1372" s="243"/>
      <c r="T1372" s="243"/>
      <c r="U1372" s="243"/>
      <c r="V1372" s="243"/>
      <c r="W1372" s="243"/>
    </row>
    <row r="1373" spans="11:23" x14ac:dyDescent="0.25">
      <c r="K1373" s="243"/>
      <c r="L1373" s="243"/>
      <c r="M1373" s="243"/>
      <c r="N1373" s="243"/>
      <c r="O1373" s="243"/>
      <c r="P1373" s="243"/>
      <c r="Q1373" s="243"/>
      <c r="R1373" s="243"/>
      <c r="S1373" s="243"/>
      <c r="T1373" s="243"/>
      <c r="U1373" s="243"/>
      <c r="V1373" s="243"/>
      <c r="W1373" s="243"/>
    </row>
    <row r="1374" spans="11:23" x14ac:dyDescent="0.25">
      <c r="K1374" s="243"/>
      <c r="L1374" s="243"/>
      <c r="M1374" s="243"/>
      <c r="N1374" s="243"/>
      <c r="O1374" s="243"/>
      <c r="P1374" s="243"/>
      <c r="Q1374" s="243"/>
      <c r="R1374" s="243"/>
      <c r="S1374" s="243"/>
      <c r="T1374" s="243"/>
      <c r="U1374" s="243"/>
      <c r="V1374" s="243"/>
      <c r="W1374" s="243"/>
    </row>
    <row r="1375" spans="11:23" x14ac:dyDescent="0.25">
      <c r="K1375" s="243"/>
      <c r="L1375" s="243"/>
      <c r="M1375" s="243"/>
      <c r="N1375" s="243"/>
      <c r="O1375" s="243"/>
      <c r="P1375" s="243"/>
      <c r="Q1375" s="243"/>
      <c r="R1375" s="243"/>
      <c r="S1375" s="243"/>
      <c r="T1375" s="243"/>
      <c r="U1375" s="243"/>
      <c r="V1375" s="243"/>
      <c r="W1375" s="243"/>
    </row>
    <row r="1376" spans="11:23" x14ac:dyDescent="0.25">
      <c r="K1376" s="243"/>
      <c r="L1376" s="243"/>
      <c r="M1376" s="243"/>
      <c r="N1376" s="243"/>
      <c r="O1376" s="243"/>
      <c r="P1376" s="243"/>
      <c r="Q1376" s="243"/>
      <c r="R1376" s="243"/>
      <c r="S1376" s="243"/>
      <c r="T1376" s="243"/>
      <c r="U1376" s="243"/>
      <c r="V1376" s="243"/>
      <c r="W1376" s="243"/>
    </row>
    <row r="1377" spans="11:23" x14ac:dyDescent="0.25">
      <c r="K1377" s="243"/>
      <c r="L1377" s="243"/>
      <c r="M1377" s="243"/>
      <c r="N1377" s="243"/>
      <c r="O1377" s="243"/>
      <c r="P1377" s="243"/>
      <c r="Q1377" s="243"/>
      <c r="R1377" s="243"/>
      <c r="S1377" s="243"/>
      <c r="T1377" s="243"/>
      <c r="U1377" s="243"/>
      <c r="V1377" s="243"/>
      <c r="W1377" s="243"/>
    </row>
    <row r="1378" spans="11:23" x14ac:dyDescent="0.25">
      <c r="K1378" s="243"/>
      <c r="L1378" s="243"/>
      <c r="M1378" s="243"/>
      <c r="N1378" s="243"/>
      <c r="O1378" s="243"/>
      <c r="P1378" s="243"/>
      <c r="Q1378" s="243"/>
      <c r="R1378" s="243"/>
      <c r="S1378" s="243"/>
      <c r="T1378" s="243"/>
      <c r="U1378" s="243"/>
      <c r="V1378" s="243"/>
      <c r="W1378" s="243"/>
    </row>
    <row r="1379" spans="11:23" x14ac:dyDescent="0.25">
      <c r="K1379" s="243"/>
      <c r="L1379" s="243"/>
      <c r="M1379" s="243"/>
      <c r="N1379" s="243"/>
      <c r="O1379" s="243"/>
      <c r="P1379" s="243"/>
      <c r="Q1379" s="243"/>
      <c r="R1379" s="243"/>
      <c r="S1379" s="243"/>
      <c r="T1379" s="243"/>
      <c r="U1379" s="243"/>
      <c r="V1379" s="243"/>
      <c r="W1379" s="243"/>
    </row>
    <row r="1380" spans="11:23" x14ac:dyDescent="0.25">
      <c r="K1380" s="255" t="s">
        <v>242</v>
      </c>
      <c r="L1380" s="255" t="s">
        <v>242</v>
      </c>
      <c r="M1380" s="255" t="s">
        <v>242</v>
      </c>
      <c r="N1380" s="255" t="s">
        <v>242</v>
      </c>
      <c r="O1380" s="255" t="s">
        <v>242</v>
      </c>
      <c r="P1380" s="255" t="s">
        <v>242</v>
      </c>
      <c r="Q1380" s="255" t="s">
        <v>242</v>
      </c>
      <c r="R1380" s="255" t="s">
        <v>242</v>
      </c>
      <c r="S1380" s="255" t="s">
        <v>242</v>
      </c>
      <c r="T1380" s="255" t="s">
        <v>242</v>
      </c>
      <c r="U1380" s="255" t="s">
        <v>242</v>
      </c>
      <c r="V1380" s="255" t="s">
        <v>242</v>
      </c>
      <c r="W1380" s="255" t="s">
        <v>242</v>
      </c>
    </row>
    <row r="1381" spans="11:23" x14ac:dyDescent="0.25">
      <c r="K1381" s="243"/>
      <c r="L1381" s="243"/>
      <c r="M1381" s="243"/>
      <c r="N1381" s="243"/>
      <c r="O1381" s="243"/>
      <c r="P1381" s="243"/>
      <c r="Q1381" s="243"/>
      <c r="R1381" s="243"/>
      <c r="S1381" s="243"/>
      <c r="T1381" s="243"/>
      <c r="U1381" s="243"/>
      <c r="V1381" s="243"/>
      <c r="W1381" s="243"/>
    </row>
    <row r="1382" spans="11:23" x14ac:dyDescent="0.25">
      <c r="K1382" s="243"/>
      <c r="L1382" s="243"/>
      <c r="M1382" s="243"/>
      <c r="N1382" s="243"/>
      <c r="O1382" s="243"/>
      <c r="P1382" s="243"/>
      <c r="Q1382" s="243"/>
      <c r="R1382" s="243"/>
      <c r="S1382" s="243"/>
      <c r="T1382" s="243"/>
      <c r="U1382" s="243"/>
      <c r="V1382" s="243"/>
      <c r="W1382" s="243"/>
    </row>
    <row r="1383" spans="11:23" x14ac:dyDescent="0.25">
      <c r="K1383" s="243"/>
      <c r="L1383" s="243"/>
      <c r="M1383" s="243"/>
      <c r="N1383" s="243"/>
      <c r="O1383" s="243"/>
      <c r="P1383" s="243"/>
      <c r="Q1383" s="243"/>
      <c r="R1383" s="243"/>
      <c r="S1383" s="243"/>
      <c r="T1383" s="243"/>
      <c r="U1383" s="243"/>
      <c r="V1383" s="243"/>
      <c r="W1383" s="243"/>
    </row>
    <row r="1384" spans="11:23" x14ac:dyDescent="0.25">
      <c r="K1384" s="243"/>
      <c r="L1384" s="243"/>
      <c r="M1384" s="243"/>
      <c r="N1384" s="243"/>
      <c r="O1384" s="243"/>
      <c r="P1384" s="243"/>
      <c r="Q1384" s="243"/>
      <c r="R1384" s="243"/>
      <c r="S1384" s="243"/>
      <c r="T1384" s="243"/>
      <c r="U1384" s="243"/>
      <c r="V1384" s="243"/>
      <c r="W1384" s="243"/>
    </row>
    <row r="1385" spans="11:23" x14ac:dyDescent="0.25">
      <c r="K1385" s="243"/>
      <c r="L1385" s="243"/>
      <c r="M1385" s="243"/>
      <c r="N1385" s="243"/>
      <c r="O1385" s="243"/>
      <c r="P1385" s="243"/>
      <c r="Q1385" s="243"/>
      <c r="R1385" s="243"/>
      <c r="S1385" s="243"/>
      <c r="T1385" s="243"/>
      <c r="U1385" s="243"/>
      <c r="V1385" s="243"/>
      <c r="W1385" s="243"/>
    </row>
    <row r="1386" spans="11:23" x14ac:dyDescent="0.25">
      <c r="K1386" s="243"/>
      <c r="L1386" s="243"/>
      <c r="M1386" s="243"/>
      <c r="N1386" s="243"/>
      <c r="O1386" s="243"/>
      <c r="P1386" s="243"/>
      <c r="Q1386" s="243"/>
      <c r="R1386" s="243"/>
      <c r="S1386" s="243"/>
      <c r="T1386" s="243"/>
      <c r="U1386" s="243"/>
      <c r="V1386" s="243"/>
      <c r="W1386" s="243"/>
    </row>
    <row r="1387" spans="11:23" x14ac:dyDescent="0.25">
      <c r="K1387" s="243"/>
      <c r="L1387" s="243"/>
      <c r="M1387" s="243"/>
      <c r="N1387" s="243"/>
      <c r="O1387" s="243"/>
      <c r="P1387" s="243"/>
      <c r="Q1387" s="243"/>
      <c r="R1387" s="243"/>
      <c r="S1387" s="243"/>
      <c r="T1387" s="243"/>
      <c r="U1387" s="243"/>
      <c r="V1387" s="243"/>
      <c r="W1387" s="243"/>
    </row>
    <row r="1388" spans="11:23" x14ac:dyDescent="0.25">
      <c r="K1388" s="243"/>
      <c r="L1388" s="243"/>
      <c r="M1388" s="243"/>
      <c r="N1388" s="243"/>
      <c r="O1388" s="243"/>
      <c r="P1388" s="243"/>
      <c r="Q1388" s="243"/>
      <c r="R1388" s="243"/>
      <c r="S1388" s="243"/>
      <c r="T1388" s="243"/>
      <c r="U1388" s="243"/>
      <c r="V1388" s="243"/>
      <c r="W1388" s="243"/>
    </row>
    <row r="1389" spans="11:23" x14ac:dyDescent="0.25">
      <c r="K1389" s="243"/>
      <c r="L1389" s="243"/>
      <c r="M1389" s="243"/>
      <c r="N1389" s="243"/>
      <c r="O1389" s="243"/>
      <c r="P1389" s="243"/>
      <c r="Q1389" s="243"/>
      <c r="R1389" s="243"/>
      <c r="S1389" s="243"/>
      <c r="T1389" s="243"/>
      <c r="U1389" s="243"/>
      <c r="V1389" s="243"/>
      <c r="W1389" s="243"/>
    </row>
    <row r="1390" spans="11:23" x14ac:dyDescent="0.25">
      <c r="K1390" s="243"/>
      <c r="L1390" s="243"/>
      <c r="M1390" s="243"/>
      <c r="N1390" s="243"/>
      <c r="O1390" s="243"/>
      <c r="P1390" s="243"/>
      <c r="Q1390" s="243"/>
      <c r="R1390" s="243"/>
      <c r="S1390" s="243"/>
      <c r="T1390" s="243"/>
      <c r="U1390" s="243"/>
      <c r="V1390" s="243"/>
      <c r="W1390" s="243"/>
    </row>
    <row r="1391" spans="11:23" x14ac:dyDescent="0.25">
      <c r="K1391" s="243"/>
      <c r="L1391" s="243"/>
      <c r="M1391" s="243"/>
      <c r="N1391" s="243"/>
      <c r="O1391" s="243"/>
      <c r="P1391" s="243"/>
      <c r="Q1391" s="243"/>
      <c r="R1391" s="243"/>
      <c r="S1391" s="243"/>
      <c r="T1391" s="243"/>
      <c r="U1391" s="243"/>
      <c r="V1391" s="243"/>
      <c r="W1391" s="243"/>
    </row>
    <row r="1392" spans="11:23" x14ac:dyDescent="0.25">
      <c r="K1392" s="243"/>
      <c r="L1392" s="243"/>
      <c r="M1392" s="243"/>
      <c r="N1392" s="243"/>
      <c r="O1392" s="243"/>
      <c r="P1392" s="243"/>
      <c r="Q1392" s="243"/>
      <c r="R1392" s="243"/>
      <c r="S1392" s="243"/>
      <c r="T1392" s="243"/>
      <c r="U1392" s="243"/>
      <c r="V1392" s="243"/>
      <c r="W1392" s="243"/>
    </row>
    <row r="1393" spans="11:23" x14ac:dyDescent="0.25">
      <c r="K1393" s="243"/>
      <c r="L1393" s="243"/>
      <c r="M1393" s="243"/>
      <c r="N1393" s="243"/>
      <c r="O1393" s="243"/>
      <c r="P1393" s="243"/>
      <c r="Q1393" s="243"/>
      <c r="R1393" s="243"/>
      <c r="S1393" s="243"/>
      <c r="T1393" s="243"/>
      <c r="U1393" s="243"/>
      <c r="V1393" s="243"/>
      <c r="W1393" s="243"/>
    </row>
    <row r="1394" spans="11:23" x14ac:dyDescent="0.25">
      <c r="K1394" s="243"/>
      <c r="L1394" s="243"/>
      <c r="M1394" s="243"/>
      <c r="N1394" s="243"/>
      <c r="O1394" s="243"/>
      <c r="P1394" s="243"/>
      <c r="Q1394" s="243"/>
      <c r="R1394" s="243"/>
      <c r="S1394" s="243"/>
      <c r="T1394" s="243"/>
      <c r="U1394" s="243"/>
      <c r="V1394" s="243"/>
      <c r="W1394" s="243"/>
    </row>
    <row r="1395" spans="11:23" x14ac:dyDescent="0.25">
      <c r="K1395" s="243"/>
      <c r="L1395" s="243"/>
      <c r="M1395" s="243"/>
      <c r="N1395" s="243"/>
      <c r="O1395" s="243"/>
      <c r="P1395" s="243"/>
      <c r="Q1395" s="243"/>
      <c r="R1395" s="243"/>
      <c r="S1395" s="243"/>
      <c r="T1395" s="243"/>
      <c r="U1395" s="243"/>
      <c r="V1395" s="243"/>
      <c r="W1395" s="243"/>
    </row>
    <row r="1396" spans="11:23" x14ac:dyDescent="0.25">
      <c r="K1396" s="243"/>
      <c r="L1396" s="243"/>
      <c r="M1396" s="243"/>
      <c r="N1396" s="243"/>
      <c r="O1396" s="243"/>
      <c r="P1396" s="243"/>
      <c r="Q1396" s="243"/>
      <c r="R1396" s="243"/>
      <c r="S1396" s="243"/>
      <c r="T1396" s="243"/>
      <c r="U1396" s="243"/>
      <c r="V1396" s="243"/>
      <c r="W1396" s="243"/>
    </row>
    <row r="1397" spans="11:23" x14ac:dyDescent="0.25">
      <c r="K1397" s="243"/>
      <c r="L1397" s="243"/>
      <c r="M1397" s="243"/>
      <c r="N1397" s="243"/>
      <c r="O1397" s="243"/>
      <c r="P1397" s="243"/>
      <c r="Q1397" s="243"/>
      <c r="R1397" s="243"/>
      <c r="S1397" s="243"/>
      <c r="T1397" s="243"/>
      <c r="U1397" s="243"/>
      <c r="V1397" s="243"/>
      <c r="W1397" s="243"/>
    </row>
    <row r="1398" spans="11:23" x14ac:dyDescent="0.25">
      <c r="K1398" s="243"/>
      <c r="L1398" s="243"/>
      <c r="M1398" s="243"/>
      <c r="N1398" s="243"/>
      <c r="O1398" s="243"/>
      <c r="P1398" s="243"/>
      <c r="Q1398" s="243"/>
      <c r="R1398" s="243"/>
      <c r="S1398" s="243"/>
      <c r="T1398" s="243"/>
      <c r="U1398" s="243"/>
      <c r="V1398" s="243"/>
      <c r="W1398" s="243"/>
    </row>
    <row r="1399" spans="11:23" x14ac:dyDescent="0.25">
      <c r="K1399" s="243"/>
      <c r="L1399" s="243"/>
      <c r="M1399" s="243"/>
      <c r="N1399" s="243"/>
      <c r="O1399" s="243"/>
      <c r="P1399" s="243"/>
      <c r="Q1399" s="243"/>
      <c r="R1399" s="243"/>
      <c r="S1399" s="243"/>
      <c r="T1399" s="243"/>
      <c r="U1399" s="243"/>
      <c r="V1399" s="243"/>
      <c r="W1399" s="243"/>
    </row>
    <row r="1400" spans="11:23" x14ac:dyDescent="0.25">
      <c r="K1400" s="243"/>
      <c r="L1400" s="243"/>
      <c r="M1400" s="243"/>
      <c r="N1400" s="243"/>
      <c r="O1400" s="243"/>
      <c r="P1400" s="243"/>
      <c r="Q1400" s="243"/>
      <c r="R1400" s="243"/>
      <c r="S1400" s="243"/>
      <c r="T1400" s="243"/>
      <c r="U1400" s="243"/>
      <c r="V1400" s="243"/>
      <c r="W1400" s="243"/>
    </row>
    <row r="1401" spans="11:23" x14ac:dyDescent="0.25">
      <c r="K1401" s="243"/>
      <c r="L1401" s="243"/>
      <c r="M1401" s="243"/>
      <c r="N1401" s="243"/>
      <c r="O1401" s="243"/>
      <c r="P1401" s="243"/>
      <c r="Q1401" s="243"/>
      <c r="R1401" s="243"/>
      <c r="S1401" s="243"/>
      <c r="T1401" s="243"/>
      <c r="U1401" s="243"/>
      <c r="V1401" s="243"/>
      <c r="W1401" s="243"/>
    </row>
    <row r="1402" spans="11:23" x14ac:dyDescent="0.25">
      <c r="K1402" s="243"/>
      <c r="L1402" s="243"/>
      <c r="M1402" s="243"/>
      <c r="N1402" s="243"/>
      <c r="O1402" s="243"/>
      <c r="P1402" s="243"/>
      <c r="Q1402" s="243"/>
      <c r="R1402" s="243"/>
      <c r="S1402" s="243"/>
      <c r="T1402" s="243"/>
      <c r="U1402" s="243"/>
      <c r="V1402" s="243"/>
      <c r="W1402" s="243"/>
    </row>
    <row r="1403" spans="11:23" x14ac:dyDescent="0.25">
      <c r="K1403" s="243"/>
      <c r="L1403" s="243"/>
      <c r="M1403" s="243"/>
      <c r="N1403" s="243"/>
      <c r="O1403" s="243"/>
      <c r="P1403" s="243"/>
      <c r="Q1403" s="243"/>
      <c r="R1403" s="243"/>
      <c r="S1403" s="243"/>
      <c r="T1403" s="243"/>
      <c r="U1403" s="243"/>
      <c r="V1403" s="243"/>
      <c r="W1403" s="243"/>
    </row>
    <row r="1404" spans="11:23" x14ac:dyDescent="0.25">
      <c r="K1404" s="243"/>
      <c r="L1404" s="243"/>
      <c r="M1404" s="243"/>
      <c r="N1404" s="243"/>
      <c r="O1404" s="243"/>
      <c r="P1404" s="243"/>
      <c r="Q1404" s="243"/>
      <c r="R1404" s="243"/>
      <c r="S1404" s="243"/>
      <c r="T1404" s="243"/>
      <c r="U1404" s="243"/>
      <c r="V1404" s="243"/>
      <c r="W1404" s="243"/>
    </row>
    <row r="1405" spans="11:23" x14ac:dyDescent="0.25">
      <c r="K1405" s="243"/>
      <c r="L1405" s="243"/>
      <c r="M1405" s="243"/>
      <c r="N1405" s="243"/>
      <c r="O1405" s="243"/>
      <c r="P1405" s="243"/>
      <c r="Q1405" s="243"/>
      <c r="R1405" s="243"/>
      <c r="S1405" s="243"/>
      <c r="T1405" s="243"/>
      <c r="U1405" s="243"/>
      <c r="V1405" s="243"/>
      <c r="W1405" s="243"/>
    </row>
    <row r="1406" spans="11:23" x14ac:dyDescent="0.25">
      <c r="K1406" s="243"/>
      <c r="L1406" s="243"/>
      <c r="M1406" s="243"/>
      <c r="N1406" s="243"/>
      <c r="O1406" s="243"/>
      <c r="P1406" s="243"/>
      <c r="Q1406" s="243"/>
      <c r="R1406" s="243"/>
      <c r="S1406" s="243"/>
      <c r="T1406" s="243"/>
      <c r="U1406" s="243"/>
      <c r="V1406" s="243"/>
      <c r="W1406" s="243"/>
    </row>
    <row r="1407" spans="11:23" x14ac:dyDescent="0.25">
      <c r="K1407" s="243"/>
      <c r="L1407" s="243"/>
      <c r="M1407" s="243"/>
      <c r="N1407" s="243"/>
      <c r="O1407" s="243"/>
      <c r="P1407" s="243"/>
      <c r="Q1407" s="243"/>
      <c r="R1407" s="243"/>
      <c r="S1407" s="243"/>
      <c r="T1407" s="243"/>
      <c r="U1407" s="243"/>
      <c r="V1407" s="243"/>
      <c r="W1407" s="243"/>
    </row>
    <row r="1408" spans="11:23" x14ac:dyDescent="0.25">
      <c r="K1408" s="243"/>
      <c r="L1408" s="243"/>
      <c r="M1408" s="243"/>
      <c r="N1408" s="243"/>
      <c r="O1408" s="243"/>
      <c r="P1408" s="243"/>
      <c r="Q1408" s="243"/>
      <c r="R1408" s="243"/>
      <c r="S1408" s="243"/>
      <c r="T1408" s="243"/>
      <c r="U1408" s="243"/>
      <c r="V1408" s="243"/>
      <c r="W1408" s="243"/>
    </row>
    <row r="1409" spans="11:23" x14ac:dyDescent="0.25">
      <c r="K1409" s="243"/>
      <c r="L1409" s="243"/>
      <c r="M1409" s="243"/>
      <c r="N1409" s="243"/>
      <c r="O1409" s="243"/>
      <c r="P1409" s="243"/>
      <c r="Q1409" s="243"/>
      <c r="R1409" s="243"/>
      <c r="S1409" s="243"/>
      <c r="T1409" s="243"/>
      <c r="U1409" s="243"/>
      <c r="V1409" s="243"/>
      <c r="W1409" s="243"/>
    </row>
    <row r="1410" spans="11:23" x14ac:dyDescent="0.25">
      <c r="K1410" s="243"/>
      <c r="L1410" s="243"/>
      <c r="M1410" s="243"/>
      <c r="N1410" s="243"/>
      <c r="O1410" s="243"/>
      <c r="P1410" s="243"/>
      <c r="Q1410" s="243"/>
      <c r="R1410" s="243"/>
      <c r="S1410" s="243"/>
      <c r="T1410" s="243"/>
      <c r="U1410" s="243"/>
      <c r="V1410" s="243"/>
      <c r="W1410" s="243"/>
    </row>
    <row r="1411" spans="11:23" x14ac:dyDescent="0.25">
      <c r="K1411" s="243"/>
      <c r="L1411" s="243"/>
      <c r="M1411" s="243"/>
      <c r="N1411" s="243"/>
      <c r="O1411" s="243"/>
      <c r="P1411" s="243"/>
      <c r="Q1411" s="243"/>
      <c r="R1411" s="243"/>
      <c r="S1411" s="243"/>
      <c r="T1411" s="243"/>
      <c r="U1411" s="243"/>
      <c r="V1411" s="243"/>
      <c r="W1411" s="243"/>
    </row>
    <row r="1412" spans="11:23" x14ac:dyDescent="0.25">
      <c r="K1412" s="243"/>
      <c r="L1412" s="243"/>
      <c r="M1412" s="243"/>
      <c r="N1412" s="243"/>
      <c r="O1412" s="243"/>
      <c r="P1412" s="243"/>
      <c r="Q1412" s="243"/>
      <c r="R1412" s="243"/>
      <c r="S1412" s="243"/>
      <c r="T1412" s="243"/>
      <c r="U1412" s="243"/>
      <c r="V1412" s="243"/>
      <c r="W1412" s="243"/>
    </row>
    <row r="1413" spans="11:23" x14ac:dyDescent="0.25">
      <c r="K1413" s="243"/>
      <c r="L1413" s="243"/>
      <c r="M1413" s="243"/>
      <c r="N1413" s="243"/>
      <c r="O1413" s="243"/>
      <c r="P1413" s="243"/>
      <c r="Q1413" s="243"/>
      <c r="R1413" s="243"/>
      <c r="S1413" s="243"/>
      <c r="T1413" s="243"/>
      <c r="U1413" s="243"/>
      <c r="V1413" s="243"/>
      <c r="W1413" s="243"/>
    </row>
    <row r="1414" spans="11:23" x14ac:dyDescent="0.25">
      <c r="K1414" s="243"/>
      <c r="L1414" s="243"/>
      <c r="M1414" s="243"/>
      <c r="N1414" s="243"/>
      <c r="O1414" s="243"/>
      <c r="P1414" s="243"/>
      <c r="Q1414" s="243"/>
      <c r="R1414" s="243"/>
      <c r="S1414" s="243"/>
      <c r="T1414" s="243"/>
      <c r="U1414" s="243"/>
      <c r="V1414" s="243"/>
      <c r="W1414" s="243"/>
    </row>
    <row r="1415" spans="11:23" x14ac:dyDescent="0.25">
      <c r="K1415" s="243"/>
      <c r="L1415" s="243"/>
      <c r="M1415" s="243"/>
      <c r="N1415" s="243"/>
      <c r="O1415" s="243"/>
      <c r="P1415" s="243"/>
      <c r="Q1415" s="243"/>
      <c r="R1415" s="243"/>
      <c r="S1415" s="243"/>
      <c r="T1415" s="243"/>
      <c r="U1415" s="243"/>
      <c r="V1415" s="243"/>
      <c r="W1415" s="243"/>
    </row>
    <row r="1416" spans="11:23" x14ac:dyDescent="0.25">
      <c r="K1416" s="243"/>
      <c r="L1416" s="243"/>
      <c r="M1416" s="243"/>
      <c r="N1416" s="243"/>
      <c r="O1416" s="243"/>
      <c r="P1416" s="243"/>
      <c r="Q1416" s="243"/>
      <c r="R1416" s="243"/>
      <c r="S1416" s="243"/>
      <c r="T1416" s="243"/>
      <c r="U1416" s="243"/>
      <c r="V1416" s="243"/>
      <c r="W1416" s="243"/>
    </row>
    <row r="1417" spans="11:23" x14ac:dyDescent="0.25">
      <c r="K1417" s="243"/>
      <c r="L1417" s="243"/>
      <c r="M1417" s="243"/>
      <c r="N1417" s="243"/>
      <c r="O1417" s="243"/>
      <c r="P1417" s="243"/>
      <c r="Q1417" s="243"/>
      <c r="R1417" s="243"/>
      <c r="S1417" s="243"/>
      <c r="T1417" s="243"/>
      <c r="U1417" s="243"/>
      <c r="V1417" s="243"/>
      <c r="W1417" s="243"/>
    </row>
    <row r="1418" spans="11:23" x14ac:dyDescent="0.25">
      <c r="K1418" s="243"/>
      <c r="L1418" s="243"/>
      <c r="M1418" s="243"/>
      <c r="N1418" s="243"/>
      <c r="O1418" s="243"/>
      <c r="P1418" s="243"/>
      <c r="Q1418" s="243"/>
      <c r="R1418" s="243"/>
      <c r="S1418" s="243"/>
      <c r="T1418" s="243"/>
      <c r="U1418" s="243"/>
      <c r="V1418" s="243"/>
      <c r="W1418" s="243"/>
    </row>
    <row r="1419" spans="11:23" x14ac:dyDescent="0.25">
      <c r="K1419" s="243"/>
      <c r="L1419" s="243"/>
      <c r="M1419" s="243"/>
      <c r="N1419" s="243"/>
      <c r="O1419" s="243"/>
      <c r="P1419" s="243"/>
      <c r="Q1419" s="243"/>
      <c r="R1419" s="243"/>
      <c r="S1419" s="243"/>
      <c r="T1419" s="243"/>
      <c r="U1419" s="243"/>
      <c r="V1419" s="243"/>
      <c r="W1419" s="243"/>
    </row>
    <row r="1420" spans="11:23" x14ac:dyDescent="0.25">
      <c r="K1420" s="243"/>
      <c r="L1420" s="243"/>
      <c r="M1420" s="243"/>
      <c r="N1420" s="243"/>
      <c r="O1420" s="243"/>
      <c r="P1420" s="243"/>
      <c r="Q1420" s="243"/>
      <c r="R1420" s="243"/>
      <c r="S1420" s="243"/>
      <c r="T1420" s="243"/>
      <c r="U1420" s="243"/>
      <c r="V1420" s="243"/>
      <c r="W1420" s="243"/>
    </row>
    <row r="1421" spans="11:23" x14ac:dyDescent="0.25">
      <c r="K1421" s="243"/>
      <c r="L1421" s="243"/>
      <c r="M1421" s="243"/>
      <c r="N1421" s="243"/>
      <c r="O1421" s="243"/>
      <c r="P1421" s="243"/>
      <c r="Q1421" s="243"/>
      <c r="R1421" s="243"/>
      <c r="S1421" s="243"/>
      <c r="T1421" s="243"/>
      <c r="U1421" s="243"/>
      <c r="V1421" s="243"/>
      <c r="W1421" s="243"/>
    </row>
    <row r="1422" spans="11:23" x14ac:dyDescent="0.25">
      <c r="K1422" s="243"/>
      <c r="L1422" s="243"/>
      <c r="M1422" s="243"/>
      <c r="N1422" s="243"/>
      <c r="O1422" s="243"/>
      <c r="P1422" s="243"/>
      <c r="Q1422" s="243"/>
      <c r="R1422" s="243"/>
      <c r="S1422" s="243"/>
      <c r="T1422" s="243"/>
      <c r="U1422" s="243"/>
      <c r="V1422" s="243"/>
      <c r="W1422" s="243"/>
    </row>
    <row r="1423" spans="11:23" x14ac:dyDescent="0.25">
      <c r="K1423" s="243"/>
      <c r="L1423" s="243"/>
      <c r="M1423" s="243"/>
      <c r="N1423" s="243"/>
      <c r="O1423" s="243"/>
      <c r="P1423" s="243"/>
      <c r="Q1423" s="243"/>
      <c r="R1423" s="243"/>
      <c r="S1423" s="243"/>
      <c r="T1423" s="243"/>
      <c r="U1423" s="243"/>
      <c r="V1423" s="243"/>
      <c r="W1423" s="243"/>
    </row>
    <row r="1424" spans="11:23" x14ac:dyDescent="0.25">
      <c r="K1424" s="243"/>
      <c r="L1424" s="243"/>
      <c r="M1424" s="243"/>
      <c r="N1424" s="243"/>
      <c r="O1424" s="243"/>
      <c r="P1424" s="243"/>
      <c r="Q1424" s="243"/>
      <c r="R1424" s="243"/>
      <c r="S1424" s="243"/>
      <c r="T1424" s="243"/>
      <c r="U1424" s="243"/>
      <c r="V1424" s="243"/>
      <c r="W1424" s="243"/>
    </row>
    <row r="1425" spans="11:23" x14ac:dyDescent="0.25">
      <c r="K1425" s="243"/>
      <c r="L1425" s="243"/>
      <c r="M1425" s="243"/>
      <c r="N1425" s="243"/>
      <c r="O1425" s="243"/>
      <c r="P1425" s="243"/>
      <c r="Q1425" s="243"/>
      <c r="R1425" s="243"/>
      <c r="S1425" s="243"/>
      <c r="T1425" s="243"/>
      <c r="U1425" s="243"/>
      <c r="V1425" s="243"/>
      <c r="W1425" s="243"/>
    </row>
    <row r="1426" spans="11:23" x14ac:dyDescent="0.25">
      <c r="K1426" s="243"/>
      <c r="L1426" s="243"/>
      <c r="M1426" s="243"/>
      <c r="N1426" s="243"/>
      <c r="O1426" s="243"/>
      <c r="P1426" s="243"/>
      <c r="Q1426" s="243"/>
      <c r="R1426" s="243"/>
      <c r="S1426" s="243"/>
      <c r="T1426" s="243"/>
      <c r="U1426" s="243"/>
      <c r="V1426" s="243"/>
      <c r="W1426" s="243"/>
    </row>
    <row r="1427" spans="11:23" x14ac:dyDescent="0.25">
      <c r="K1427" s="243"/>
      <c r="L1427" s="243"/>
      <c r="M1427" s="243"/>
      <c r="N1427" s="243"/>
      <c r="O1427" s="243"/>
      <c r="P1427" s="243"/>
      <c r="Q1427" s="243"/>
      <c r="R1427" s="243"/>
      <c r="S1427" s="243"/>
      <c r="T1427" s="243"/>
      <c r="U1427" s="243"/>
      <c r="V1427" s="243"/>
      <c r="W1427" s="243"/>
    </row>
    <row r="1428" spans="11:23" x14ac:dyDescent="0.25">
      <c r="K1428" s="243"/>
      <c r="L1428" s="243"/>
      <c r="M1428" s="243"/>
      <c r="N1428" s="243"/>
      <c r="O1428" s="243"/>
      <c r="P1428" s="243"/>
      <c r="Q1428" s="243"/>
      <c r="R1428" s="243"/>
      <c r="S1428" s="243"/>
      <c r="T1428" s="243"/>
      <c r="U1428" s="243"/>
      <c r="V1428" s="243"/>
      <c r="W1428" s="243"/>
    </row>
    <row r="1429" spans="11:23" x14ac:dyDescent="0.25">
      <c r="K1429" s="243"/>
      <c r="L1429" s="243"/>
      <c r="M1429" s="243"/>
      <c r="N1429" s="243"/>
      <c r="O1429" s="243"/>
      <c r="P1429" s="243"/>
      <c r="Q1429" s="243"/>
      <c r="R1429" s="243"/>
      <c r="S1429" s="243"/>
      <c r="T1429" s="243"/>
      <c r="U1429" s="243"/>
      <c r="V1429" s="243"/>
      <c r="W1429" s="243"/>
    </row>
    <row r="1430" spans="11:23" x14ac:dyDescent="0.25">
      <c r="K1430" s="243"/>
      <c r="L1430" s="243"/>
      <c r="M1430" s="243"/>
      <c r="N1430" s="243"/>
      <c r="O1430" s="243"/>
      <c r="P1430" s="243"/>
      <c r="Q1430" s="243"/>
      <c r="R1430" s="243"/>
      <c r="S1430" s="243"/>
      <c r="T1430" s="243"/>
      <c r="U1430" s="243"/>
      <c r="V1430" s="243"/>
      <c r="W1430" s="243"/>
    </row>
    <row r="1431" spans="11:23" x14ac:dyDescent="0.25">
      <c r="K1431" s="243"/>
      <c r="L1431" s="243"/>
      <c r="M1431" s="243"/>
      <c r="N1431" s="243"/>
      <c r="O1431" s="243"/>
      <c r="P1431" s="243"/>
      <c r="Q1431" s="243"/>
      <c r="R1431" s="243"/>
      <c r="S1431" s="243"/>
      <c r="T1431" s="243"/>
      <c r="U1431" s="243"/>
      <c r="V1431" s="243"/>
      <c r="W1431" s="243"/>
    </row>
    <row r="1432" spans="11:23" x14ac:dyDescent="0.25">
      <c r="K1432" s="243"/>
      <c r="L1432" s="243"/>
      <c r="M1432" s="243"/>
      <c r="N1432" s="243"/>
      <c r="O1432" s="243"/>
      <c r="P1432" s="243"/>
      <c r="Q1432" s="243"/>
      <c r="R1432" s="243"/>
      <c r="S1432" s="243"/>
      <c r="T1432" s="243"/>
      <c r="U1432" s="243"/>
      <c r="V1432" s="243"/>
      <c r="W1432" s="243"/>
    </row>
    <row r="1433" spans="11:23" x14ac:dyDescent="0.25">
      <c r="K1433" s="243"/>
      <c r="L1433" s="243"/>
      <c r="M1433" s="243"/>
      <c r="N1433" s="243"/>
      <c r="O1433" s="243"/>
      <c r="P1433" s="243"/>
      <c r="Q1433" s="243"/>
      <c r="R1433" s="243"/>
      <c r="S1433" s="243"/>
      <c r="T1433" s="243"/>
      <c r="U1433" s="243"/>
      <c r="V1433" s="243"/>
      <c r="W1433" s="243"/>
    </row>
    <row r="1434" spans="11:23" x14ac:dyDescent="0.25">
      <c r="K1434" s="243"/>
      <c r="L1434" s="243"/>
      <c r="M1434" s="243"/>
      <c r="N1434" s="243"/>
      <c r="O1434" s="243"/>
      <c r="P1434" s="243"/>
      <c r="Q1434" s="243"/>
      <c r="R1434" s="243"/>
      <c r="S1434" s="243"/>
      <c r="T1434" s="243"/>
      <c r="U1434" s="243"/>
      <c r="V1434" s="243"/>
      <c r="W1434" s="243"/>
    </row>
    <row r="1435" spans="11:23" x14ac:dyDescent="0.25">
      <c r="K1435" s="243"/>
      <c r="L1435" s="243"/>
      <c r="M1435" s="243"/>
      <c r="N1435" s="243"/>
      <c r="O1435" s="243"/>
      <c r="P1435" s="243"/>
      <c r="Q1435" s="243"/>
      <c r="R1435" s="243"/>
      <c r="S1435" s="243"/>
      <c r="T1435" s="243"/>
      <c r="U1435" s="243"/>
      <c r="V1435" s="243"/>
      <c r="W1435" s="243"/>
    </row>
    <row r="1436" spans="11:23" x14ac:dyDescent="0.25">
      <c r="K1436" s="243"/>
      <c r="L1436" s="243"/>
      <c r="M1436" s="243"/>
      <c r="N1436" s="243"/>
      <c r="O1436" s="243"/>
      <c r="P1436" s="243"/>
      <c r="Q1436" s="243"/>
      <c r="R1436" s="243"/>
      <c r="S1436" s="243"/>
      <c r="T1436" s="243"/>
      <c r="U1436" s="243"/>
      <c r="V1436" s="243"/>
      <c r="W1436" s="243"/>
    </row>
    <row r="1437" spans="11:23" x14ac:dyDescent="0.25">
      <c r="K1437" s="243"/>
      <c r="L1437" s="243"/>
      <c r="M1437" s="243"/>
      <c r="N1437" s="243"/>
      <c r="O1437" s="243"/>
      <c r="P1437" s="243"/>
      <c r="Q1437" s="243"/>
      <c r="R1437" s="243"/>
      <c r="S1437" s="243"/>
      <c r="T1437" s="243"/>
      <c r="U1437" s="243"/>
      <c r="V1437" s="243"/>
      <c r="W1437" s="243"/>
    </row>
    <row r="1438" spans="11:23" x14ac:dyDescent="0.25">
      <c r="K1438" s="243"/>
      <c r="L1438" s="243"/>
      <c r="M1438" s="243"/>
      <c r="N1438" s="243"/>
      <c r="O1438" s="243"/>
      <c r="P1438" s="243"/>
      <c r="Q1438" s="243"/>
      <c r="R1438" s="243"/>
      <c r="S1438" s="243"/>
      <c r="T1438" s="243"/>
      <c r="U1438" s="243"/>
      <c r="V1438" s="243"/>
      <c r="W1438" s="243"/>
    </row>
    <row r="1439" spans="11:23" x14ac:dyDescent="0.25">
      <c r="K1439" s="243"/>
      <c r="L1439" s="243"/>
      <c r="M1439" s="243"/>
      <c r="N1439" s="243"/>
      <c r="O1439" s="243"/>
      <c r="P1439" s="243"/>
      <c r="Q1439" s="243"/>
      <c r="R1439" s="243"/>
      <c r="S1439" s="243"/>
      <c r="T1439" s="243"/>
      <c r="U1439" s="243"/>
      <c r="V1439" s="243"/>
      <c r="W1439" s="243"/>
    </row>
    <row r="1440" spans="11:23" x14ac:dyDescent="0.25">
      <c r="K1440" s="255" t="s">
        <v>242</v>
      </c>
      <c r="L1440" s="255" t="s">
        <v>242</v>
      </c>
      <c r="M1440" s="255" t="s">
        <v>242</v>
      </c>
      <c r="N1440" s="255" t="s">
        <v>242</v>
      </c>
      <c r="O1440" s="255" t="s">
        <v>242</v>
      </c>
      <c r="P1440" s="255" t="s">
        <v>242</v>
      </c>
      <c r="Q1440" s="255" t="s">
        <v>242</v>
      </c>
      <c r="R1440" s="255" t="s">
        <v>242</v>
      </c>
      <c r="S1440" s="255" t="s">
        <v>242</v>
      </c>
      <c r="T1440" s="255" t="s">
        <v>242</v>
      </c>
      <c r="U1440" s="255" t="s">
        <v>242</v>
      </c>
      <c r="V1440" s="255" t="s">
        <v>242</v>
      </c>
      <c r="W1440" s="255" t="s">
        <v>242</v>
      </c>
    </row>
    <row r="1441" spans="11:23" x14ac:dyDescent="0.25">
      <c r="K1441" s="243"/>
      <c r="L1441" s="243"/>
      <c r="M1441" s="243"/>
      <c r="N1441" s="243"/>
      <c r="O1441" s="243"/>
      <c r="P1441" s="243"/>
      <c r="Q1441" s="243"/>
      <c r="R1441" s="243"/>
      <c r="S1441" s="243"/>
      <c r="T1441" s="243"/>
      <c r="U1441" s="243"/>
      <c r="V1441" s="243"/>
      <c r="W1441" s="243"/>
    </row>
    <row r="1442" spans="11:23" x14ac:dyDescent="0.25">
      <c r="K1442" s="243"/>
      <c r="L1442" s="243"/>
      <c r="M1442" s="243"/>
      <c r="N1442" s="243"/>
      <c r="O1442" s="243"/>
      <c r="P1442" s="243"/>
      <c r="Q1442" s="243"/>
      <c r="R1442" s="243"/>
      <c r="S1442" s="243"/>
      <c r="T1442" s="243"/>
      <c r="U1442" s="243"/>
      <c r="V1442" s="243"/>
      <c r="W1442" s="243"/>
    </row>
    <row r="1443" spans="11:23" x14ac:dyDescent="0.25">
      <c r="K1443" s="243"/>
      <c r="L1443" s="243"/>
      <c r="M1443" s="243"/>
      <c r="N1443" s="243"/>
      <c r="O1443" s="243"/>
      <c r="P1443" s="243"/>
      <c r="Q1443" s="243"/>
      <c r="R1443" s="243"/>
      <c r="S1443" s="243"/>
      <c r="T1443" s="243"/>
      <c r="U1443" s="243"/>
      <c r="V1443" s="243"/>
      <c r="W1443" s="243"/>
    </row>
    <row r="1444" spans="11:23" x14ac:dyDescent="0.25">
      <c r="K1444" s="243"/>
      <c r="L1444" s="243"/>
      <c r="M1444" s="243"/>
      <c r="N1444" s="243"/>
      <c r="O1444" s="243"/>
      <c r="P1444" s="243"/>
      <c r="Q1444" s="243"/>
      <c r="R1444" s="243"/>
      <c r="S1444" s="243"/>
      <c r="T1444" s="243"/>
      <c r="U1444" s="243"/>
      <c r="V1444" s="243"/>
      <c r="W1444" s="243"/>
    </row>
    <row r="1445" spans="11:23" x14ac:dyDescent="0.25">
      <c r="K1445" s="243"/>
      <c r="L1445" s="243"/>
      <c r="M1445" s="243"/>
      <c r="N1445" s="243"/>
      <c r="O1445" s="243"/>
      <c r="P1445" s="243"/>
      <c r="Q1445" s="243"/>
      <c r="R1445" s="243"/>
      <c r="S1445" s="243"/>
      <c r="T1445" s="243"/>
      <c r="U1445" s="243"/>
      <c r="V1445" s="243"/>
      <c r="W1445" s="243"/>
    </row>
    <row r="1446" spans="11:23" x14ac:dyDescent="0.25">
      <c r="K1446" s="243"/>
      <c r="L1446" s="243"/>
      <c r="M1446" s="243"/>
      <c r="N1446" s="243"/>
      <c r="O1446" s="243"/>
      <c r="P1446" s="243"/>
      <c r="Q1446" s="243"/>
      <c r="R1446" s="243"/>
      <c r="S1446" s="243"/>
      <c r="T1446" s="243"/>
      <c r="U1446" s="243"/>
      <c r="V1446" s="243"/>
      <c r="W1446" s="243"/>
    </row>
    <row r="1447" spans="11:23" x14ac:dyDescent="0.25">
      <c r="K1447" s="243"/>
      <c r="L1447" s="243"/>
      <c r="M1447" s="243"/>
      <c r="N1447" s="243"/>
      <c r="O1447" s="243"/>
      <c r="P1447" s="243"/>
      <c r="Q1447" s="243"/>
      <c r="R1447" s="243"/>
      <c r="S1447" s="243"/>
      <c r="T1447" s="243"/>
      <c r="U1447" s="243"/>
      <c r="V1447" s="243"/>
      <c r="W1447" s="243"/>
    </row>
    <row r="1448" spans="11:23" x14ac:dyDescent="0.25">
      <c r="K1448" s="243"/>
      <c r="L1448" s="243"/>
      <c r="M1448" s="243"/>
      <c r="N1448" s="243"/>
      <c r="O1448" s="243"/>
      <c r="P1448" s="243"/>
      <c r="Q1448" s="243"/>
      <c r="R1448" s="243"/>
      <c r="S1448" s="243"/>
      <c r="T1448" s="243"/>
      <c r="U1448" s="243"/>
      <c r="V1448" s="243"/>
      <c r="W1448" s="243"/>
    </row>
    <row r="1449" spans="11:23" x14ac:dyDescent="0.25">
      <c r="K1449" s="243"/>
      <c r="L1449" s="243"/>
      <c r="M1449" s="243"/>
      <c r="N1449" s="243"/>
      <c r="O1449" s="243"/>
      <c r="P1449" s="243"/>
      <c r="Q1449" s="243"/>
      <c r="R1449" s="243"/>
      <c r="S1449" s="243"/>
      <c r="T1449" s="243"/>
      <c r="U1449" s="243"/>
      <c r="V1449" s="243"/>
      <c r="W1449" s="243"/>
    </row>
    <row r="1450" spans="11:23" x14ac:dyDescent="0.25">
      <c r="K1450" s="243"/>
      <c r="L1450" s="243"/>
      <c r="M1450" s="243"/>
      <c r="N1450" s="243"/>
      <c r="O1450" s="243"/>
      <c r="P1450" s="243"/>
      <c r="Q1450" s="243"/>
      <c r="R1450" s="243"/>
      <c r="S1450" s="243"/>
      <c r="T1450" s="243"/>
      <c r="U1450" s="243"/>
      <c r="V1450" s="243"/>
      <c r="W1450" s="243"/>
    </row>
    <row r="1451" spans="11:23" x14ac:dyDescent="0.25">
      <c r="K1451" s="243"/>
      <c r="L1451" s="243"/>
      <c r="M1451" s="243"/>
      <c r="N1451" s="243"/>
      <c r="O1451" s="243"/>
      <c r="P1451" s="243"/>
      <c r="Q1451" s="243"/>
      <c r="R1451" s="243"/>
      <c r="S1451" s="243"/>
      <c r="T1451" s="243"/>
      <c r="U1451" s="243"/>
      <c r="V1451" s="243"/>
      <c r="W1451" s="243"/>
    </row>
    <row r="1452" spans="11:23" x14ac:dyDescent="0.25">
      <c r="K1452" s="243"/>
      <c r="L1452" s="243"/>
      <c r="M1452" s="243"/>
      <c r="N1452" s="243"/>
      <c r="O1452" s="243"/>
      <c r="P1452" s="243"/>
      <c r="Q1452" s="243"/>
      <c r="R1452" s="243"/>
      <c r="S1452" s="243"/>
      <c r="T1452" s="243"/>
      <c r="U1452" s="243"/>
      <c r="V1452" s="243"/>
      <c r="W1452" s="243"/>
    </row>
    <row r="1453" spans="11:23" x14ac:dyDescent="0.25">
      <c r="K1453" s="243"/>
      <c r="L1453" s="243"/>
      <c r="M1453" s="243"/>
      <c r="N1453" s="243"/>
      <c r="O1453" s="243"/>
      <c r="P1453" s="243"/>
      <c r="Q1453" s="243"/>
      <c r="R1453" s="243"/>
      <c r="S1453" s="243"/>
      <c r="T1453" s="243"/>
      <c r="U1453" s="243"/>
      <c r="V1453" s="243"/>
      <c r="W1453" s="243"/>
    </row>
    <row r="1454" spans="11:23" x14ac:dyDescent="0.25">
      <c r="K1454" s="243"/>
      <c r="L1454" s="243"/>
      <c r="M1454" s="243"/>
      <c r="N1454" s="243"/>
      <c r="O1454" s="243"/>
      <c r="P1454" s="243"/>
      <c r="Q1454" s="243"/>
      <c r="R1454" s="243"/>
      <c r="S1454" s="243"/>
      <c r="T1454" s="243"/>
      <c r="U1454" s="243"/>
      <c r="V1454" s="243"/>
      <c r="W1454" s="243"/>
    </row>
    <row r="1455" spans="11:23" x14ac:dyDescent="0.25">
      <c r="K1455" s="243"/>
      <c r="L1455" s="243"/>
      <c r="M1455" s="243"/>
      <c r="N1455" s="243"/>
      <c r="O1455" s="243"/>
      <c r="P1455" s="243"/>
      <c r="Q1455" s="243"/>
      <c r="R1455" s="243"/>
      <c r="S1455" s="243"/>
      <c r="T1455" s="243"/>
      <c r="U1455" s="243"/>
      <c r="V1455" s="243"/>
      <c r="W1455" s="243"/>
    </row>
    <row r="1456" spans="11:23" x14ac:dyDescent="0.25">
      <c r="K1456" s="243"/>
      <c r="L1456" s="243"/>
      <c r="M1456" s="243"/>
      <c r="N1456" s="243"/>
      <c r="O1456" s="243"/>
      <c r="P1456" s="243"/>
      <c r="Q1456" s="243"/>
      <c r="R1456" s="243"/>
      <c r="S1456" s="243"/>
      <c r="T1456" s="243"/>
      <c r="U1456" s="243"/>
      <c r="V1456" s="243"/>
      <c r="W1456" s="243"/>
    </row>
    <row r="1457" spans="11:23" x14ac:dyDescent="0.25">
      <c r="K1457" s="243"/>
      <c r="L1457" s="243"/>
      <c r="M1457" s="243"/>
      <c r="N1457" s="243"/>
      <c r="O1457" s="243"/>
      <c r="P1457" s="243"/>
      <c r="Q1457" s="243"/>
      <c r="R1457" s="243"/>
      <c r="S1457" s="243"/>
      <c r="T1457" s="243"/>
      <c r="U1457" s="243"/>
      <c r="V1457" s="243"/>
      <c r="W1457" s="243"/>
    </row>
    <row r="1458" spans="11:23" x14ac:dyDescent="0.25">
      <c r="K1458" s="243"/>
      <c r="L1458" s="243"/>
      <c r="M1458" s="243"/>
      <c r="N1458" s="243"/>
      <c r="O1458" s="243"/>
      <c r="P1458" s="243"/>
      <c r="Q1458" s="243"/>
      <c r="R1458" s="243"/>
      <c r="S1458" s="243"/>
      <c r="T1458" s="243"/>
      <c r="U1458" s="243"/>
      <c r="V1458" s="243"/>
      <c r="W1458" s="243"/>
    </row>
    <row r="1459" spans="11:23" x14ac:dyDescent="0.25">
      <c r="K1459" s="243"/>
      <c r="L1459" s="243"/>
      <c r="M1459" s="243"/>
      <c r="N1459" s="243"/>
      <c r="O1459" s="243"/>
      <c r="P1459" s="243"/>
      <c r="Q1459" s="243"/>
      <c r="R1459" s="243"/>
      <c r="S1459" s="243"/>
      <c r="T1459" s="243"/>
      <c r="U1459" s="243"/>
      <c r="V1459" s="243"/>
      <c r="W1459" s="243"/>
    </row>
    <row r="1460" spans="11:23" x14ac:dyDescent="0.25">
      <c r="K1460" s="243"/>
      <c r="L1460" s="243"/>
      <c r="M1460" s="243"/>
      <c r="N1460" s="243"/>
      <c r="O1460" s="243"/>
      <c r="P1460" s="243"/>
      <c r="Q1460" s="243"/>
      <c r="R1460" s="243"/>
      <c r="S1460" s="243"/>
      <c r="T1460" s="243"/>
      <c r="U1460" s="243"/>
      <c r="V1460" s="243"/>
      <c r="W1460" s="243"/>
    </row>
    <row r="1461" spans="11:23" x14ac:dyDescent="0.25">
      <c r="K1461" s="243"/>
      <c r="L1461" s="243"/>
      <c r="M1461" s="243"/>
      <c r="N1461" s="243"/>
      <c r="O1461" s="243"/>
      <c r="P1461" s="243"/>
      <c r="Q1461" s="243"/>
      <c r="R1461" s="243"/>
      <c r="S1461" s="243"/>
      <c r="T1461" s="243"/>
      <c r="U1461" s="243"/>
      <c r="V1461" s="243"/>
      <c r="W1461" s="243"/>
    </row>
    <row r="1462" spans="11:23" x14ac:dyDescent="0.25">
      <c r="K1462" s="243"/>
      <c r="L1462" s="243"/>
      <c r="M1462" s="243"/>
      <c r="N1462" s="243"/>
      <c r="O1462" s="243"/>
      <c r="P1462" s="243"/>
      <c r="Q1462" s="243"/>
      <c r="R1462" s="243"/>
      <c r="S1462" s="243"/>
      <c r="T1462" s="243"/>
      <c r="U1462" s="243"/>
      <c r="V1462" s="243"/>
      <c r="W1462" s="243"/>
    </row>
    <row r="1463" spans="11:23" x14ac:dyDescent="0.25">
      <c r="K1463" s="243"/>
      <c r="L1463" s="243"/>
      <c r="M1463" s="243"/>
      <c r="N1463" s="243"/>
      <c r="O1463" s="243"/>
      <c r="P1463" s="243"/>
      <c r="Q1463" s="243"/>
      <c r="R1463" s="243"/>
      <c r="S1463" s="243"/>
      <c r="T1463" s="243"/>
      <c r="U1463" s="243"/>
      <c r="V1463" s="243"/>
      <c r="W1463" s="243"/>
    </row>
    <row r="1464" spans="11:23" x14ac:dyDescent="0.25">
      <c r="K1464" s="243"/>
      <c r="L1464" s="243"/>
      <c r="M1464" s="243"/>
      <c r="N1464" s="243"/>
      <c r="O1464" s="243"/>
      <c r="P1464" s="243"/>
      <c r="Q1464" s="243"/>
      <c r="R1464" s="243"/>
      <c r="S1464" s="243"/>
      <c r="T1464" s="243"/>
      <c r="U1464" s="243"/>
      <c r="V1464" s="243"/>
      <c r="W1464" s="243"/>
    </row>
    <row r="1465" spans="11:23" x14ac:dyDescent="0.25">
      <c r="K1465" s="243"/>
      <c r="L1465" s="243"/>
      <c r="M1465" s="243"/>
      <c r="N1465" s="243"/>
      <c r="O1465" s="243"/>
      <c r="P1465" s="243"/>
      <c r="Q1465" s="243"/>
      <c r="R1465" s="243"/>
      <c r="S1465" s="243"/>
      <c r="T1465" s="243"/>
      <c r="U1465" s="243"/>
      <c r="V1465" s="243"/>
      <c r="W1465" s="243"/>
    </row>
    <row r="1466" spans="11:23" x14ac:dyDescent="0.25">
      <c r="K1466" s="243"/>
      <c r="L1466" s="243"/>
      <c r="M1466" s="243"/>
      <c r="N1466" s="243"/>
      <c r="O1466" s="243"/>
      <c r="P1466" s="243"/>
      <c r="Q1466" s="243"/>
      <c r="R1466" s="243"/>
      <c r="S1466" s="243"/>
      <c r="T1466" s="243"/>
      <c r="U1466" s="243"/>
      <c r="V1466" s="243"/>
      <c r="W1466" s="243"/>
    </row>
    <row r="1467" spans="11:23" x14ac:dyDescent="0.25">
      <c r="K1467" s="243"/>
      <c r="L1467" s="243"/>
      <c r="M1467" s="243"/>
      <c r="N1467" s="243"/>
      <c r="O1467" s="243"/>
      <c r="P1467" s="243"/>
      <c r="Q1467" s="243"/>
      <c r="R1467" s="243"/>
      <c r="S1467" s="243"/>
      <c r="T1467" s="243"/>
      <c r="U1467" s="243"/>
      <c r="V1467" s="243"/>
      <c r="W1467" s="243"/>
    </row>
    <row r="1468" spans="11:23" x14ac:dyDescent="0.25">
      <c r="K1468" s="243"/>
      <c r="L1468" s="243"/>
      <c r="M1468" s="243"/>
      <c r="N1468" s="243"/>
      <c r="O1468" s="243"/>
      <c r="P1468" s="243"/>
      <c r="Q1468" s="243"/>
      <c r="R1468" s="243"/>
      <c r="S1468" s="243"/>
      <c r="T1468" s="243"/>
      <c r="U1468" s="243"/>
      <c r="V1468" s="243"/>
      <c r="W1468" s="243"/>
    </row>
    <row r="1469" spans="11:23" x14ac:dyDescent="0.25">
      <c r="K1469" s="243"/>
      <c r="L1469" s="243"/>
      <c r="M1469" s="243"/>
      <c r="N1469" s="243"/>
      <c r="O1469" s="243"/>
      <c r="P1469" s="243"/>
      <c r="Q1469" s="243"/>
      <c r="R1469" s="243"/>
      <c r="S1469" s="243"/>
      <c r="T1469" s="243"/>
      <c r="U1469" s="243"/>
      <c r="V1469" s="243"/>
      <c r="W1469" s="243"/>
    </row>
    <row r="1470" spans="11:23" x14ac:dyDescent="0.25">
      <c r="K1470" s="243"/>
      <c r="L1470" s="243"/>
      <c r="M1470" s="243"/>
      <c r="N1470" s="243"/>
      <c r="O1470" s="243"/>
      <c r="P1470" s="243"/>
      <c r="Q1470" s="243"/>
      <c r="R1470" s="243"/>
      <c r="S1470" s="243"/>
      <c r="T1470" s="243"/>
      <c r="U1470" s="243"/>
      <c r="V1470" s="243"/>
      <c r="W1470" s="243"/>
    </row>
    <row r="1471" spans="11:23" x14ac:dyDescent="0.25">
      <c r="K1471" s="243"/>
      <c r="L1471" s="243"/>
      <c r="M1471" s="243"/>
      <c r="N1471" s="243"/>
      <c r="O1471" s="243"/>
      <c r="P1471" s="243"/>
      <c r="Q1471" s="243"/>
      <c r="R1471" s="243"/>
      <c r="S1471" s="243"/>
      <c r="T1471" s="243"/>
      <c r="U1471" s="243"/>
      <c r="V1471" s="243"/>
      <c r="W1471" s="243"/>
    </row>
    <row r="1472" spans="11:23" x14ac:dyDescent="0.25">
      <c r="K1472" s="243"/>
      <c r="L1472" s="243"/>
      <c r="M1472" s="243"/>
      <c r="N1472" s="243"/>
      <c r="O1472" s="243"/>
      <c r="P1472" s="243"/>
      <c r="Q1472" s="243"/>
      <c r="R1472" s="243"/>
      <c r="S1472" s="243"/>
      <c r="T1472" s="243"/>
      <c r="U1472" s="243"/>
      <c r="V1472" s="243"/>
      <c r="W1472" s="243"/>
    </row>
    <row r="1473" spans="11:23" x14ac:dyDescent="0.25">
      <c r="K1473" s="243"/>
      <c r="L1473" s="243"/>
      <c r="M1473" s="243"/>
      <c r="N1473" s="243"/>
      <c r="O1473" s="243"/>
      <c r="P1473" s="243"/>
      <c r="Q1473" s="243"/>
      <c r="R1473" s="243"/>
      <c r="S1473" s="243"/>
      <c r="T1473" s="243"/>
      <c r="U1473" s="243"/>
      <c r="V1473" s="243"/>
      <c r="W1473" s="243"/>
    </row>
    <row r="1474" spans="11:23" x14ac:dyDescent="0.25">
      <c r="K1474" s="243"/>
      <c r="L1474" s="243"/>
      <c r="M1474" s="243"/>
      <c r="N1474" s="243"/>
      <c r="O1474" s="243"/>
      <c r="P1474" s="243"/>
      <c r="Q1474" s="243"/>
      <c r="R1474" s="243"/>
      <c r="S1474" s="243"/>
      <c r="T1474" s="243"/>
      <c r="U1474" s="243"/>
      <c r="V1474" s="243"/>
      <c r="W1474" s="243"/>
    </row>
    <row r="1475" spans="11:23" x14ac:dyDescent="0.25">
      <c r="K1475" s="243"/>
      <c r="L1475" s="243"/>
      <c r="M1475" s="243"/>
      <c r="N1475" s="243"/>
      <c r="O1475" s="243"/>
      <c r="P1475" s="243"/>
      <c r="Q1475" s="243"/>
      <c r="R1475" s="243"/>
      <c r="S1475" s="243"/>
      <c r="T1475" s="243"/>
      <c r="U1475" s="243"/>
      <c r="V1475" s="243"/>
      <c r="W1475" s="243"/>
    </row>
    <row r="1476" spans="11:23" x14ac:dyDescent="0.25">
      <c r="K1476" s="243"/>
      <c r="L1476" s="243"/>
      <c r="M1476" s="243"/>
      <c r="N1476" s="243"/>
      <c r="O1476" s="243"/>
      <c r="P1476" s="243"/>
      <c r="Q1476" s="243"/>
      <c r="R1476" s="243"/>
      <c r="S1476" s="243"/>
      <c r="T1476" s="243"/>
      <c r="U1476" s="243"/>
      <c r="V1476" s="243"/>
      <c r="W1476" s="243"/>
    </row>
    <row r="1477" spans="11:23" x14ac:dyDescent="0.25">
      <c r="K1477" s="243"/>
      <c r="L1477" s="243"/>
      <c r="M1477" s="243"/>
      <c r="N1477" s="243"/>
      <c r="O1477" s="243"/>
      <c r="P1477" s="243"/>
      <c r="Q1477" s="243"/>
      <c r="R1477" s="243"/>
      <c r="S1477" s="243"/>
      <c r="T1477" s="243"/>
      <c r="U1477" s="243"/>
      <c r="V1477" s="243"/>
      <c r="W1477" s="243"/>
    </row>
    <row r="1478" spans="11:23" x14ac:dyDescent="0.25">
      <c r="K1478" s="243"/>
      <c r="L1478" s="243"/>
      <c r="M1478" s="243"/>
      <c r="N1478" s="243"/>
      <c r="O1478" s="243"/>
      <c r="P1478" s="243"/>
      <c r="Q1478" s="243"/>
      <c r="R1478" s="243"/>
      <c r="S1478" s="243"/>
      <c r="T1478" s="243"/>
      <c r="U1478" s="243"/>
      <c r="V1478" s="243"/>
      <c r="W1478" s="243"/>
    </row>
    <row r="1479" spans="11:23" x14ac:dyDescent="0.25">
      <c r="K1479" s="243"/>
      <c r="L1479" s="243"/>
      <c r="M1479" s="243"/>
      <c r="N1479" s="243"/>
      <c r="O1479" s="243"/>
      <c r="P1479" s="243"/>
      <c r="Q1479" s="243"/>
      <c r="R1479" s="243"/>
      <c r="S1479" s="243"/>
      <c r="T1479" s="243"/>
      <c r="U1479" s="243"/>
      <c r="V1479" s="243"/>
      <c r="W1479" s="243"/>
    </row>
    <row r="1480" spans="11:23" x14ac:dyDescent="0.25">
      <c r="K1480" s="243"/>
      <c r="L1480" s="243"/>
      <c r="M1480" s="243"/>
      <c r="N1480" s="243"/>
      <c r="O1480" s="243"/>
      <c r="P1480" s="243"/>
      <c r="Q1480" s="243"/>
      <c r="R1480" s="243"/>
      <c r="S1480" s="243"/>
      <c r="T1480" s="243"/>
      <c r="U1480" s="243"/>
      <c r="V1480" s="243"/>
      <c r="W1480" s="243"/>
    </row>
    <row r="1481" spans="11:23" x14ac:dyDescent="0.25">
      <c r="K1481" s="243"/>
      <c r="L1481" s="243"/>
      <c r="M1481" s="243"/>
      <c r="N1481" s="243"/>
      <c r="O1481" s="243"/>
      <c r="P1481" s="243"/>
      <c r="Q1481" s="243"/>
      <c r="R1481" s="243"/>
      <c r="S1481" s="243"/>
      <c r="T1481" s="243"/>
      <c r="U1481" s="243"/>
      <c r="V1481" s="243"/>
      <c r="W1481" s="243"/>
    </row>
    <row r="1482" spans="11:23" x14ac:dyDescent="0.25">
      <c r="K1482" s="243"/>
      <c r="L1482" s="243"/>
      <c r="M1482" s="243"/>
      <c r="N1482" s="243"/>
      <c r="O1482" s="243"/>
      <c r="P1482" s="243"/>
      <c r="Q1482" s="243"/>
      <c r="R1482" s="243"/>
      <c r="S1482" s="243"/>
      <c r="T1482" s="243"/>
      <c r="U1482" s="243"/>
      <c r="V1482" s="243"/>
      <c r="W1482" s="243"/>
    </row>
    <row r="1483" spans="11:23" x14ac:dyDescent="0.25">
      <c r="K1483" s="243"/>
      <c r="L1483" s="243"/>
      <c r="M1483" s="243"/>
      <c r="N1483" s="243"/>
      <c r="O1483" s="243"/>
      <c r="P1483" s="243"/>
      <c r="Q1483" s="243"/>
      <c r="R1483" s="243"/>
      <c r="S1483" s="243"/>
      <c r="T1483" s="243"/>
      <c r="U1483" s="243"/>
      <c r="V1483" s="243"/>
      <c r="W1483" s="243"/>
    </row>
    <row r="1484" spans="11:23" x14ac:dyDescent="0.25">
      <c r="K1484" s="243"/>
      <c r="L1484" s="243"/>
      <c r="M1484" s="243"/>
      <c r="N1484" s="243"/>
      <c r="O1484" s="243"/>
      <c r="P1484" s="243"/>
      <c r="Q1484" s="243"/>
      <c r="R1484" s="243"/>
      <c r="S1484" s="243"/>
      <c r="T1484" s="243"/>
      <c r="U1484" s="243"/>
      <c r="V1484" s="243"/>
      <c r="W1484" s="243"/>
    </row>
    <row r="1485" spans="11:23" x14ac:dyDescent="0.25">
      <c r="K1485" s="243"/>
      <c r="L1485" s="243"/>
      <c r="M1485" s="243"/>
      <c r="N1485" s="243"/>
      <c r="O1485" s="243"/>
      <c r="P1485" s="243"/>
      <c r="Q1485" s="243"/>
      <c r="R1485" s="243"/>
      <c r="S1485" s="243"/>
      <c r="T1485" s="243"/>
      <c r="U1485" s="243"/>
      <c r="V1485" s="243"/>
      <c r="W1485" s="243"/>
    </row>
    <row r="1486" spans="11:23" x14ac:dyDescent="0.25">
      <c r="K1486" s="243"/>
      <c r="L1486" s="243"/>
      <c r="M1486" s="243"/>
      <c r="N1486" s="243"/>
      <c r="O1486" s="243"/>
      <c r="P1486" s="243"/>
      <c r="Q1486" s="243"/>
      <c r="R1486" s="243"/>
      <c r="S1486" s="243"/>
      <c r="T1486" s="243"/>
      <c r="U1486" s="243"/>
      <c r="V1486" s="243"/>
      <c r="W1486" s="243"/>
    </row>
    <row r="1487" spans="11:23" x14ac:dyDescent="0.25">
      <c r="K1487" s="243"/>
      <c r="L1487" s="243"/>
      <c r="M1487" s="243"/>
      <c r="N1487" s="243"/>
      <c r="O1487" s="243"/>
      <c r="P1487" s="243"/>
      <c r="Q1487" s="243"/>
      <c r="R1487" s="243"/>
      <c r="S1487" s="243"/>
      <c r="T1487" s="243"/>
      <c r="U1487" s="243"/>
      <c r="V1487" s="243"/>
      <c r="W1487" s="243"/>
    </row>
    <row r="1488" spans="11:23" x14ac:dyDescent="0.25">
      <c r="K1488" s="243"/>
      <c r="L1488" s="243"/>
      <c r="M1488" s="243"/>
      <c r="N1488" s="243"/>
      <c r="O1488" s="243"/>
      <c r="P1488" s="243"/>
      <c r="Q1488" s="243"/>
      <c r="R1488" s="243"/>
      <c r="S1488" s="243"/>
      <c r="T1488" s="243"/>
      <c r="U1488" s="243"/>
      <c r="V1488" s="243"/>
      <c r="W1488" s="243"/>
    </row>
    <row r="1489" spans="11:23" x14ac:dyDescent="0.25">
      <c r="K1489" s="243"/>
      <c r="L1489" s="243"/>
      <c r="M1489" s="243"/>
      <c r="N1489" s="243"/>
      <c r="O1489" s="243"/>
      <c r="P1489" s="243"/>
      <c r="Q1489" s="243"/>
      <c r="R1489" s="243"/>
      <c r="S1489" s="243"/>
      <c r="T1489" s="243"/>
      <c r="U1489" s="243"/>
      <c r="V1489" s="243"/>
      <c r="W1489" s="243"/>
    </row>
    <row r="1490" spans="11:23" x14ac:dyDescent="0.25">
      <c r="K1490" s="243"/>
      <c r="L1490" s="243"/>
      <c r="M1490" s="243"/>
      <c r="N1490" s="243"/>
      <c r="O1490" s="243"/>
      <c r="P1490" s="243"/>
      <c r="Q1490" s="243"/>
      <c r="R1490" s="243"/>
      <c r="S1490" s="243"/>
      <c r="T1490" s="243"/>
      <c r="U1490" s="243"/>
      <c r="V1490" s="243"/>
      <c r="W1490" s="243"/>
    </row>
    <row r="1491" spans="11:23" x14ac:dyDescent="0.25">
      <c r="K1491" s="243"/>
      <c r="L1491" s="243"/>
      <c r="M1491" s="243"/>
      <c r="N1491" s="243"/>
      <c r="O1491" s="243"/>
      <c r="P1491" s="243"/>
      <c r="Q1491" s="243"/>
      <c r="R1491" s="243"/>
      <c r="S1491" s="243"/>
      <c r="T1491" s="243"/>
      <c r="U1491" s="243"/>
      <c r="V1491" s="243"/>
      <c r="W1491" s="243"/>
    </row>
    <row r="1492" spans="11:23" x14ac:dyDescent="0.25">
      <c r="K1492" s="243"/>
      <c r="L1492" s="243"/>
      <c r="M1492" s="243"/>
      <c r="N1492" s="243"/>
      <c r="O1492" s="243"/>
      <c r="P1492" s="243"/>
      <c r="Q1492" s="243"/>
      <c r="R1492" s="243"/>
      <c r="S1492" s="243"/>
      <c r="T1492" s="243"/>
      <c r="U1492" s="243"/>
      <c r="V1492" s="243"/>
      <c r="W1492" s="243"/>
    </row>
    <row r="1493" spans="11:23" x14ac:dyDescent="0.25">
      <c r="K1493" s="243"/>
      <c r="L1493" s="243"/>
      <c r="M1493" s="243"/>
      <c r="N1493" s="243"/>
      <c r="O1493" s="243"/>
      <c r="P1493" s="243"/>
      <c r="Q1493" s="243"/>
      <c r="R1493" s="243"/>
      <c r="S1493" s="243"/>
      <c r="T1493" s="243"/>
      <c r="U1493" s="243"/>
      <c r="V1493" s="243"/>
      <c r="W1493" s="243"/>
    </row>
    <row r="1494" spans="11:23" x14ac:dyDescent="0.25">
      <c r="K1494" s="243"/>
      <c r="L1494" s="243"/>
      <c r="M1494" s="243"/>
      <c r="N1494" s="243"/>
      <c r="O1494" s="243"/>
      <c r="P1494" s="243"/>
      <c r="Q1494" s="243"/>
      <c r="R1494" s="243"/>
      <c r="S1494" s="243"/>
      <c r="T1494" s="243"/>
      <c r="U1494" s="243"/>
      <c r="V1494" s="243"/>
      <c r="W1494" s="243"/>
    </row>
    <row r="1495" spans="11:23" x14ac:dyDescent="0.25">
      <c r="K1495" s="243"/>
      <c r="L1495" s="243"/>
      <c r="M1495" s="243"/>
      <c r="N1495" s="243"/>
      <c r="O1495" s="243"/>
      <c r="P1495" s="243"/>
      <c r="Q1495" s="243"/>
      <c r="R1495" s="243"/>
      <c r="S1495" s="243"/>
      <c r="T1495" s="243"/>
      <c r="U1495" s="243"/>
      <c r="V1495" s="243"/>
      <c r="W1495" s="243"/>
    </row>
    <row r="1496" spans="11:23" x14ac:dyDescent="0.25">
      <c r="K1496" s="243"/>
      <c r="L1496" s="243"/>
      <c r="M1496" s="243"/>
      <c r="N1496" s="243"/>
      <c r="O1496" s="243"/>
      <c r="P1496" s="243"/>
      <c r="Q1496" s="243"/>
      <c r="R1496" s="243"/>
      <c r="S1496" s="243"/>
      <c r="T1496" s="243"/>
      <c r="U1496" s="243"/>
      <c r="V1496" s="243"/>
      <c r="W1496" s="243"/>
    </row>
    <row r="1497" spans="11:23" x14ac:dyDescent="0.25">
      <c r="K1497" s="243"/>
      <c r="L1497" s="243"/>
      <c r="M1497" s="243"/>
      <c r="N1497" s="243"/>
      <c r="O1497" s="243"/>
      <c r="P1497" s="243"/>
      <c r="Q1497" s="243"/>
      <c r="R1497" s="243"/>
      <c r="S1497" s="243"/>
      <c r="T1497" s="243"/>
      <c r="U1497" s="243"/>
      <c r="V1497" s="243"/>
      <c r="W1497" s="243"/>
    </row>
    <row r="1498" spans="11:23" x14ac:dyDescent="0.25">
      <c r="K1498" s="243"/>
      <c r="L1498" s="243"/>
      <c r="M1498" s="243"/>
      <c r="N1498" s="243"/>
      <c r="O1498" s="243"/>
      <c r="P1498" s="243"/>
      <c r="Q1498" s="243"/>
      <c r="R1498" s="243"/>
      <c r="S1498" s="243"/>
      <c r="T1498" s="243"/>
      <c r="U1498" s="243"/>
      <c r="V1498" s="243"/>
      <c r="W1498" s="243"/>
    </row>
    <row r="1499" spans="11:23" x14ac:dyDescent="0.25">
      <c r="K1499" s="243"/>
      <c r="L1499" s="243"/>
      <c r="M1499" s="243"/>
      <c r="N1499" s="243"/>
      <c r="O1499" s="243"/>
      <c r="P1499" s="243"/>
      <c r="Q1499" s="243"/>
      <c r="R1499" s="243"/>
      <c r="S1499" s="243"/>
      <c r="T1499" s="243"/>
      <c r="U1499" s="243"/>
      <c r="V1499" s="243"/>
      <c r="W1499" s="243"/>
    </row>
    <row r="1500" spans="11:23" x14ac:dyDescent="0.25">
      <c r="K1500" s="255" t="s">
        <v>242</v>
      </c>
      <c r="L1500" s="255" t="s">
        <v>242</v>
      </c>
      <c r="M1500" s="255" t="s">
        <v>242</v>
      </c>
      <c r="N1500" s="255" t="s">
        <v>242</v>
      </c>
      <c r="O1500" s="255" t="s">
        <v>242</v>
      </c>
      <c r="P1500" s="255" t="s">
        <v>242</v>
      </c>
      <c r="Q1500" s="255" t="s">
        <v>242</v>
      </c>
      <c r="R1500" s="255" t="s">
        <v>242</v>
      </c>
      <c r="S1500" s="255" t="s">
        <v>242</v>
      </c>
      <c r="T1500" s="255" t="s">
        <v>242</v>
      </c>
      <c r="U1500" s="255" t="s">
        <v>242</v>
      </c>
      <c r="V1500" s="255" t="s">
        <v>242</v>
      </c>
      <c r="W1500" s="255" t="s">
        <v>242</v>
      </c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Y87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3" width="11.28515625" style="22" customWidth="1"/>
    <col min="4" max="4" width="12.140625" style="22" customWidth="1"/>
    <col min="5" max="9" width="11.28515625" style="22" customWidth="1"/>
    <col min="10" max="10" width="10.7109375" style="22" customWidth="1"/>
    <col min="15" max="16384" width="9.140625" style="22"/>
  </cols>
  <sheetData>
    <row r="1" spans="1:13" x14ac:dyDescent="0.25">
      <c r="A1" s="7">
        <v>23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362" t="s">
        <v>875</v>
      </c>
    </row>
    <row r="2" spans="1:13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3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330</v>
      </c>
    </row>
    <row r="4" spans="1:13" x14ac:dyDescent="0.25">
      <c r="A4" s="9">
        <f>INDEX('Point Grid'!B:B,MATCH($A$1,'Point Grid'!A:A,0))</f>
        <v>2.5</v>
      </c>
      <c r="B4" s="18"/>
      <c r="C4" s="18"/>
      <c r="D4" s="18"/>
      <c r="E4" s="18"/>
      <c r="F4" s="18"/>
      <c r="G4" s="18"/>
      <c r="H4" s="18"/>
      <c r="I4" s="19"/>
      <c r="J4" s="48"/>
    </row>
    <row r="5" spans="1:13" x14ac:dyDescent="0.25">
      <c r="A5" s="604"/>
      <c r="B5" s="18"/>
      <c r="C5" s="18"/>
      <c r="D5" s="18"/>
      <c r="E5" s="18"/>
      <c r="F5" s="18"/>
      <c r="G5" s="18"/>
      <c r="H5" s="18"/>
      <c r="I5" s="19"/>
      <c r="J5" s="48"/>
      <c r="L5" t="s">
        <v>900</v>
      </c>
    </row>
    <row r="6" spans="1:13" ht="15" customHeight="1" x14ac:dyDescent="0.25">
      <c r="A6" s="28" t="s">
        <v>2</v>
      </c>
      <c r="B6" s="603" t="s">
        <v>899</v>
      </c>
      <c r="C6" s="18"/>
      <c r="D6" s="18"/>
      <c r="E6" s="18"/>
      <c r="F6" s="18"/>
      <c r="G6" s="18"/>
      <c r="H6" s="18"/>
      <c r="I6" s="19"/>
      <c r="J6" s="48"/>
      <c r="L6" s="233"/>
    </row>
    <row r="7" spans="1:13" ht="15" customHeight="1" thickBot="1" x14ac:dyDescent="0.3">
      <c r="A7" s="9">
        <f>INDEX('Point Grid'!$C$8:$I$32,MATCH($A$1,'Point Grid'!$A$8:$A$32,0),MATCH(A6,'Point Grid'!$C$7:$I$7,0))</f>
        <v>0.5</v>
      </c>
      <c r="B7" s="18"/>
      <c r="C7" s="18"/>
      <c r="D7" s="18"/>
      <c r="E7" s="18"/>
      <c r="F7" s="18"/>
      <c r="G7" s="18"/>
      <c r="H7" s="18"/>
      <c r="I7" s="19"/>
      <c r="J7" s="48"/>
      <c r="L7" s="233" t="s">
        <v>332</v>
      </c>
      <c r="M7" t="s">
        <v>901</v>
      </c>
    </row>
    <row r="8" spans="1:13" ht="15" customHeight="1" thickBot="1" x14ac:dyDescent="0.3">
      <c r="A8" s="5"/>
      <c r="B8" s="18"/>
      <c r="C8" s="18"/>
      <c r="D8" s="18"/>
      <c r="E8" s="18"/>
      <c r="F8" s="18"/>
      <c r="G8" s="18"/>
      <c r="H8" s="18"/>
      <c r="I8" s="19"/>
      <c r="J8" s="48"/>
      <c r="L8" s="233" t="s">
        <v>334</v>
      </c>
      <c r="M8" t="s">
        <v>335</v>
      </c>
    </row>
    <row r="9" spans="1:13" ht="15" customHeight="1" x14ac:dyDescent="0.25">
      <c r="A9" s="30"/>
      <c r="B9" s="18"/>
      <c r="C9" s="18"/>
      <c r="D9" s="18"/>
      <c r="E9" s="18"/>
      <c r="F9" s="18"/>
      <c r="G9" s="18"/>
      <c r="H9" s="18"/>
      <c r="I9" s="19"/>
      <c r="J9" s="48"/>
    </row>
    <row r="10" spans="1:13" ht="15" customHeight="1" x14ac:dyDescent="0.25">
      <c r="A10" s="28" t="s">
        <v>3</v>
      </c>
      <c r="B10" s="603" t="s">
        <v>905</v>
      </c>
      <c r="C10" s="18"/>
      <c r="D10" s="18"/>
      <c r="E10" s="18"/>
      <c r="F10" s="18"/>
      <c r="G10" s="18"/>
      <c r="H10" s="18"/>
      <c r="I10" s="19"/>
      <c r="J10" s="48"/>
      <c r="L10" s="239" t="s">
        <v>902</v>
      </c>
    </row>
    <row r="11" spans="1:13" ht="15" customHeight="1" thickBot="1" x14ac:dyDescent="0.3">
      <c r="A11" s="9">
        <f>INDEX('Point Grid'!$C$8:$I$32,MATCH($A$1,'Point Grid'!$A$8:$A$32,0),MATCH(A10,'Point Grid'!$C$7:$I$7,0))</f>
        <v>2</v>
      </c>
      <c r="B11" s="603" t="s">
        <v>908</v>
      </c>
      <c r="C11" s="18"/>
      <c r="D11" s="18"/>
      <c r="E11" s="18"/>
      <c r="F11" s="18"/>
      <c r="G11" s="18"/>
      <c r="H11" s="18"/>
      <c r="I11" s="19"/>
      <c r="J11" s="48"/>
    </row>
    <row r="12" spans="1:13" ht="15" customHeight="1" thickBot="1" x14ac:dyDescent="0.3">
      <c r="A12" s="5"/>
      <c r="B12" s="603" t="s">
        <v>907</v>
      </c>
      <c r="C12" s="18"/>
      <c r="D12" s="18"/>
      <c r="E12" s="18"/>
      <c r="F12" s="18"/>
      <c r="G12" s="18"/>
      <c r="H12" s="18"/>
      <c r="I12" s="19"/>
      <c r="J12" s="48"/>
      <c r="L12" s="241" t="s">
        <v>185</v>
      </c>
      <c r="M12" t="s">
        <v>903</v>
      </c>
    </row>
    <row r="13" spans="1:13" ht="15" customHeight="1" x14ac:dyDescent="0.25">
      <c r="A13" s="30"/>
      <c r="B13" s="18"/>
      <c r="C13" s="18"/>
      <c r="D13" s="18"/>
      <c r="E13" s="18"/>
      <c r="F13" s="18"/>
      <c r="G13" s="18"/>
      <c r="H13" s="18"/>
      <c r="I13" s="19"/>
      <c r="J13" s="48"/>
      <c r="M13" t="s">
        <v>904</v>
      </c>
    </row>
    <row r="14" spans="1:13" ht="15" customHeight="1" x14ac:dyDescent="0.25">
      <c r="A14" s="40"/>
      <c r="B14" s="603" t="s">
        <v>876</v>
      </c>
      <c r="C14" s="18"/>
      <c r="D14" s="18"/>
      <c r="E14" s="18"/>
      <c r="F14" s="18"/>
      <c r="G14" s="607" t="s">
        <v>205</v>
      </c>
      <c r="H14" s="607">
        <v>0.45</v>
      </c>
      <c r="I14" s="19"/>
      <c r="J14" s="48"/>
    </row>
    <row r="15" spans="1:13" ht="15" customHeight="1" x14ac:dyDescent="0.25">
      <c r="A15" s="40"/>
      <c r="B15" s="603" t="s">
        <v>877</v>
      </c>
      <c r="C15" s="18"/>
      <c r="D15" s="18"/>
      <c r="E15" s="18"/>
      <c r="F15" s="18"/>
      <c r="G15" s="607" t="s">
        <v>205</v>
      </c>
      <c r="H15" s="607">
        <v>2.6</v>
      </c>
      <c r="I15" s="19"/>
      <c r="J15" s="48"/>
    </row>
    <row r="16" spans="1:13" ht="15" customHeight="1" x14ac:dyDescent="0.25">
      <c r="A16" s="40"/>
      <c r="B16" s="18"/>
      <c r="C16" s="18"/>
      <c r="D16" s="18"/>
      <c r="E16" s="18"/>
      <c r="F16" s="18"/>
      <c r="G16" s="18"/>
      <c r="H16" s="18"/>
      <c r="I16" s="19"/>
      <c r="J16" s="48"/>
      <c r="K16" s="233" t="s">
        <v>3</v>
      </c>
      <c r="L16" s="1" t="s">
        <v>918</v>
      </c>
    </row>
    <row r="17" spans="1:21" ht="15" customHeight="1" x14ac:dyDescent="0.25">
      <c r="A17" s="40"/>
      <c r="B17" s="603" t="s">
        <v>906</v>
      </c>
      <c r="C17" s="51"/>
      <c r="D17" s="51"/>
      <c r="E17" s="18"/>
      <c r="F17" s="18"/>
      <c r="G17" s="60"/>
      <c r="H17" s="60"/>
      <c r="I17" s="19"/>
      <c r="J17" s="48"/>
    </row>
    <row r="18" spans="1:21" ht="15" customHeight="1" x14ac:dyDescent="0.25">
      <c r="A18" s="40"/>
      <c r="B18" s="605"/>
      <c r="C18" s="51"/>
      <c r="D18" s="51"/>
      <c r="E18" s="18"/>
      <c r="F18" s="18"/>
      <c r="G18" s="60"/>
      <c r="H18" s="60"/>
      <c r="I18" s="19"/>
      <c r="J18" s="48"/>
      <c r="L18" s="628" t="s">
        <v>914</v>
      </c>
      <c r="M18" s="552"/>
      <c r="N18" s="629" t="str">
        <f>N73</f>
        <v>does not</v>
      </c>
      <c r="O18" s="552" t="s">
        <v>913</v>
      </c>
      <c r="P18" s="553"/>
      <c r="Q18" s="553"/>
      <c r="R18" s="553"/>
      <c r="S18" s="553"/>
      <c r="T18" s="553"/>
      <c r="U18" s="554"/>
    </row>
    <row r="19" spans="1:21" ht="15" customHeight="1" thickBot="1" x14ac:dyDescent="0.3">
      <c r="A19" s="31"/>
      <c r="B19" s="606"/>
      <c r="C19" s="53"/>
      <c r="D19" s="53"/>
      <c r="E19" s="53"/>
      <c r="F19" s="53"/>
      <c r="G19" s="53"/>
      <c r="H19" s="53"/>
      <c r="I19" s="59"/>
      <c r="J19" s="48"/>
    </row>
    <row r="20" spans="1:21" ht="15" customHeight="1" x14ac:dyDescent="0.25">
      <c r="J20" s="48"/>
      <c r="L20" s="626" t="s">
        <v>915</v>
      </c>
      <c r="N20" s="627" t="s">
        <v>916</v>
      </c>
    </row>
    <row r="21" spans="1:21" ht="15" customHeight="1" x14ac:dyDescent="0.25">
      <c r="J21" s="48"/>
      <c r="K21" s="233"/>
      <c r="N21" s="627" t="s">
        <v>917</v>
      </c>
    </row>
    <row r="22" spans="1:21" ht="15" customHeight="1" x14ac:dyDescent="0.25">
      <c r="J22" s="48"/>
    </row>
    <row r="23" spans="1:21" ht="15" customHeight="1" x14ac:dyDescent="0.25">
      <c r="J23" s="48"/>
      <c r="L23" s="1" t="s">
        <v>878</v>
      </c>
    </row>
    <row r="24" spans="1:21" ht="15" customHeight="1" x14ac:dyDescent="0.25">
      <c r="J24" s="48"/>
      <c r="K24" s="233"/>
    </row>
    <row r="25" spans="1:21" ht="15" customHeight="1" x14ac:dyDescent="0.25">
      <c r="L25" s="612" t="s">
        <v>879</v>
      </c>
      <c r="M25" s="613"/>
      <c r="N25" s="552"/>
      <c r="O25" s="554"/>
    </row>
    <row r="26" spans="1:21" ht="15" customHeight="1" x14ac:dyDescent="0.25">
      <c r="L26" s="234"/>
      <c r="M26" s="234"/>
    </row>
    <row r="27" spans="1:21" ht="15" customHeight="1" x14ac:dyDescent="0.25">
      <c r="J27" s="48"/>
      <c r="L27" s="233" t="s">
        <v>883</v>
      </c>
      <c r="M27" s="233" t="s">
        <v>366</v>
      </c>
      <c r="N27" s="233" t="s">
        <v>205</v>
      </c>
      <c r="O27" s="22" t="s">
        <v>884</v>
      </c>
      <c r="P27" s="540"/>
      <c r="Q27" s="609"/>
      <c r="T27" s="305"/>
    </row>
    <row r="28" spans="1:21" ht="15" customHeight="1" x14ac:dyDescent="0.25">
      <c r="J28" s="48"/>
      <c r="L28" s="234"/>
      <c r="M28" s="233" t="s">
        <v>880</v>
      </c>
      <c r="N28" s="233" t="s">
        <v>205</v>
      </c>
      <c r="O28" s="22" t="s">
        <v>885</v>
      </c>
    </row>
    <row r="29" spans="1:21" ht="15" customHeight="1" x14ac:dyDescent="0.25">
      <c r="J29" s="48"/>
      <c r="M29" s="233" t="s">
        <v>398</v>
      </c>
      <c r="N29" s="233" t="s">
        <v>205</v>
      </c>
      <c r="O29" s="22" t="s">
        <v>135</v>
      </c>
    </row>
    <row r="30" spans="1:21" ht="15" customHeight="1" x14ac:dyDescent="0.25">
      <c r="J30" s="48"/>
    </row>
    <row r="31" spans="1:21" ht="15" customHeight="1" x14ac:dyDescent="0.25">
      <c r="J31" s="48"/>
      <c r="K31" s="614" t="s">
        <v>351</v>
      </c>
      <c r="L31" s="234" t="s">
        <v>886</v>
      </c>
      <c r="N31" s="22"/>
      <c r="O31" s="540"/>
      <c r="P31" s="609"/>
    </row>
    <row r="32" spans="1:21" ht="15" customHeight="1" x14ac:dyDescent="0.25">
      <c r="J32" s="48"/>
      <c r="L32" s="241"/>
      <c r="M32" s="540"/>
      <c r="N32" s="610"/>
      <c r="O32" s="610"/>
      <c r="P32" s="540"/>
      <c r="Q32" s="540"/>
    </row>
    <row r="33" spans="2:19" ht="15" customHeight="1" x14ac:dyDescent="0.25">
      <c r="J33" s="48"/>
      <c r="M33" s="22" t="s">
        <v>881</v>
      </c>
      <c r="N33" s="540" t="s">
        <v>205</v>
      </c>
      <c r="O33" s="609">
        <f>H14</f>
        <v>0.45</v>
      </c>
    </row>
    <row r="34" spans="2:19" ht="15" customHeight="1" x14ac:dyDescent="0.25">
      <c r="J34" s="48"/>
      <c r="L34" s="241"/>
      <c r="M34" s="234"/>
    </row>
    <row r="35" spans="2:19" ht="15" customHeight="1" x14ac:dyDescent="0.25">
      <c r="J35" s="48"/>
      <c r="L35" t="s">
        <v>882</v>
      </c>
    </row>
    <row r="36" spans="2:19" ht="15" customHeight="1" x14ac:dyDescent="0.25">
      <c r="J36" s="48"/>
      <c r="L36" s="241"/>
      <c r="M36" s="234"/>
    </row>
    <row r="37" spans="2:19" ht="15" customHeight="1" x14ac:dyDescent="0.25">
      <c r="J37" s="48"/>
      <c r="L37" s="241"/>
      <c r="M37" s="540" t="s">
        <v>366</v>
      </c>
      <c r="N37" s="610" t="s">
        <v>205</v>
      </c>
      <c r="O37" s="611">
        <f>O33</f>
        <v>0.45</v>
      </c>
      <c r="P37" s="540" t="s">
        <v>224</v>
      </c>
      <c r="Q37" s="540" t="s">
        <v>880</v>
      </c>
    </row>
    <row r="38" spans="2:19" ht="15" customHeight="1" x14ac:dyDescent="0.25">
      <c r="B38" s="48"/>
      <c r="C38" s="48"/>
      <c r="D38" s="48"/>
      <c r="E38" s="48"/>
      <c r="F38" s="48"/>
      <c r="G38" s="48"/>
      <c r="H38" s="48"/>
      <c r="I38" s="48"/>
      <c r="J38" s="48"/>
      <c r="L38" s="241"/>
      <c r="M38" s="234"/>
    </row>
    <row r="39" spans="2:19" ht="15" customHeight="1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614" t="s">
        <v>584</v>
      </c>
      <c r="L39" s="234" t="s">
        <v>887</v>
      </c>
      <c r="N39" s="22"/>
      <c r="O39" s="540"/>
    </row>
    <row r="40" spans="2:19" ht="15" customHeight="1" x14ac:dyDescent="0.25">
      <c r="B40" s="48"/>
      <c r="C40" s="48"/>
      <c r="D40" s="48"/>
      <c r="E40" s="48"/>
      <c r="F40" s="48"/>
      <c r="G40" s="48"/>
      <c r="H40" s="48"/>
      <c r="I40" s="48"/>
      <c r="J40" s="48"/>
      <c r="L40" s="241"/>
      <c r="M40" s="540"/>
      <c r="N40" s="610"/>
      <c r="O40" s="610"/>
    </row>
    <row r="41" spans="2:19" ht="15" customHeight="1" x14ac:dyDescent="0.25">
      <c r="B41" s="48"/>
      <c r="C41" s="48"/>
      <c r="D41" s="48"/>
      <c r="E41" s="48"/>
      <c r="F41" s="48"/>
      <c r="G41" s="48"/>
      <c r="H41" s="48"/>
      <c r="I41" s="48"/>
      <c r="J41" s="48"/>
      <c r="M41" s="540" t="s">
        <v>888</v>
      </c>
      <c r="N41" s="540" t="s">
        <v>205</v>
      </c>
      <c r="O41" s="609">
        <f>H15</f>
        <v>2.6</v>
      </c>
    </row>
    <row r="42" spans="2:19" ht="15" customHeight="1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9" ht="15" customHeight="1" x14ac:dyDescent="0.25">
      <c r="B43" s="48"/>
      <c r="C43" s="48"/>
      <c r="D43" s="48"/>
      <c r="E43" s="48"/>
      <c r="F43" s="48"/>
      <c r="G43" s="48"/>
      <c r="H43" s="48"/>
      <c r="I43" s="48"/>
      <c r="J43" s="48"/>
      <c r="L43" t="s">
        <v>889</v>
      </c>
    </row>
    <row r="44" spans="2:19" ht="15" customHeight="1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9" ht="15" customHeight="1" x14ac:dyDescent="0.25">
      <c r="B45" s="48"/>
      <c r="C45" s="48"/>
      <c r="D45" s="48"/>
      <c r="E45" s="48"/>
      <c r="F45" s="48"/>
      <c r="G45" s="48"/>
      <c r="H45" s="48"/>
      <c r="I45" s="48"/>
      <c r="J45" s="48"/>
      <c r="M45" s="233" t="s">
        <v>888</v>
      </c>
      <c r="N45" s="233" t="s">
        <v>205</v>
      </c>
      <c r="O45" s="540" t="s">
        <v>932</v>
      </c>
      <c r="P45" s="233" t="s">
        <v>205</v>
      </c>
      <c r="Q45" s="608">
        <f>H15</f>
        <v>2.6</v>
      </c>
      <c r="S45" s="632" t="s">
        <v>933</v>
      </c>
    </row>
    <row r="46" spans="2:19" ht="15" customHeight="1" x14ac:dyDescent="0.25">
      <c r="B46" s="48"/>
      <c r="C46" s="48"/>
      <c r="D46" s="48"/>
      <c r="E46" s="48"/>
      <c r="F46" s="48"/>
      <c r="G46" s="48"/>
      <c r="H46" s="48"/>
      <c r="I46" s="48"/>
      <c r="J46" s="48"/>
      <c r="L46" s="234"/>
    </row>
    <row r="47" spans="2:19" ht="15" customHeight="1" x14ac:dyDescent="0.25">
      <c r="B47" s="48"/>
      <c r="C47" s="48"/>
      <c r="D47" s="48"/>
      <c r="E47" s="48"/>
      <c r="F47" s="48"/>
      <c r="G47" s="48"/>
      <c r="H47" s="48"/>
      <c r="I47" s="48"/>
      <c r="J47" s="48"/>
      <c r="L47" t="s">
        <v>890</v>
      </c>
      <c r="M47" s="234"/>
    </row>
    <row r="48" spans="2:19" ht="15" customHeight="1" x14ac:dyDescent="0.25">
      <c r="B48" s="48"/>
      <c r="C48" s="48"/>
      <c r="D48" s="48"/>
      <c r="E48" s="48"/>
      <c r="F48" s="48"/>
      <c r="G48" s="48"/>
      <c r="H48" s="48"/>
      <c r="I48" s="48"/>
      <c r="J48" s="48"/>
      <c r="L48" s="302"/>
      <c r="M48" s="234"/>
    </row>
    <row r="49" spans="2:21" ht="15" customHeight="1" x14ac:dyDescent="0.25">
      <c r="B49" s="48"/>
      <c r="C49" s="48"/>
      <c r="D49" s="48"/>
      <c r="E49" s="48"/>
      <c r="F49" s="48"/>
      <c r="G49" s="48"/>
      <c r="H49" s="48"/>
      <c r="I49" s="48"/>
      <c r="J49" s="48"/>
      <c r="L49" s="303"/>
      <c r="M49" s="233" t="s">
        <v>398</v>
      </c>
      <c r="N49" s="233" t="s">
        <v>205</v>
      </c>
      <c r="O49" s="615">
        <f>H15</f>
        <v>2.6</v>
      </c>
      <c r="P49" s="540" t="s">
        <v>224</v>
      </c>
      <c r="Q49" s="616" t="s">
        <v>298</v>
      </c>
      <c r="R49" s="540"/>
      <c r="S49" s="540"/>
    </row>
    <row r="50" spans="2:21" ht="15" customHeight="1" x14ac:dyDescent="0.25">
      <c r="B50" s="48"/>
      <c r="C50" s="48"/>
      <c r="D50" s="48"/>
      <c r="E50" s="48"/>
      <c r="F50" s="48"/>
      <c r="G50" s="48"/>
      <c r="H50" s="48"/>
      <c r="I50" s="48"/>
      <c r="J50" s="48"/>
      <c r="L50" s="304"/>
      <c r="N50" s="540" t="s">
        <v>205</v>
      </c>
      <c r="O50" s="615">
        <f>O49</f>
        <v>2.6</v>
      </c>
      <c r="P50" s="540" t="s">
        <v>224</v>
      </c>
      <c r="Q50" s="616" t="s">
        <v>891</v>
      </c>
    </row>
    <row r="51" spans="2:21" ht="15" customHeight="1" x14ac:dyDescent="0.25">
      <c r="B51" s="48"/>
      <c r="C51" s="48"/>
      <c r="D51" s="48"/>
      <c r="E51" s="48"/>
      <c r="F51" s="48"/>
      <c r="G51" s="48"/>
      <c r="H51" s="48"/>
      <c r="I51" s="48"/>
      <c r="J51" s="48"/>
      <c r="N51" s="540" t="s">
        <v>205</v>
      </c>
      <c r="O51" s="540">
        <f>O50/2</f>
        <v>1.3</v>
      </c>
      <c r="P51" s="540" t="s">
        <v>224</v>
      </c>
      <c r="Q51" s="616" t="s">
        <v>366</v>
      </c>
    </row>
    <row r="52" spans="2:21" ht="15" customHeight="1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21" ht="15" customHeight="1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21" ht="15" customHeight="1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614" t="s">
        <v>892</v>
      </c>
      <c r="L54" t="s">
        <v>919</v>
      </c>
    </row>
    <row r="55" spans="2:21" ht="15" customHeight="1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21" ht="15" customHeight="1" x14ac:dyDescent="0.25">
      <c r="B56" s="48"/>
      <c r="C56" s="48"/>
      <c r="D56" s="48"/>
      <c r="E56" s="48"/>
      <c r="F56" s="48"/>
      <c r="G56" s="48"/>
      <c r="H56" s="48"/>
      <c r="I56" s="48"/>
      <c r="J56" s="48"/>
      <c r="M56" s="233" t="s">
        <v>893</v>
      </c>
      <c r="N56" s="233" t="s">
        <v>205</v>
      </c>
      <c r="O56" s="540">
        <f>O51-1</f>
        <v>0.30000000000000004</v>
      </c>
      <c r="P56" s="540" t="s">
        <v>224</v>
      </c>
      <c r="Q56" s="540" t="s">
        <v>366</v>
      </c>
    </row>
    <row r="57" spans="2:21" ht="1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21" ht="15" customHeight="1" x14ac:dyDescent="0.25">
      <c r="B58" s="48"/>
      <c r="C58" s="48"/>
      <c r="D58" s="48"/>
      <c r="E58" s="48"/>
      <c r="F58" s="48"/>
      <c r="G58" s="48"/>
      <c r="H58" s="48"/>
      <c r="I58" s="48"/>
      <c r="J58" s="48"/>
      <c r="L58" t="s">
        <v>894</v>
      </c>
      <c r="O58" s="609">
        <f>H14</f>
        <v>0.45</v>
      </c>
      <c r="P58" s="540" t="s">
        <v>224</v>
      </c>
      <c r="Q58" s="540" t="s">
        <v>880</v>
      </c>
      <c r="R58" s="22" t="s">
        <v>895</v>
      </c>
    </row>
    <row r="59" spans="2:2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21" ht="15" customHeight="1" x14ac:dyDescent="0.25">
      <c r="B60" s="48"/>
      <c r="C60" s="48"/>
      <c r="D60" s="48"/>
      <c r="E60" s="48"/>
      <c r="F60" s="48"/>
      <c r="G60" s="48"/>
      <c r="H60" s="48"/>
      <c r="I60" s="48"/>
      <c r="J60" s="48"/>
      <c r="M60" s="233" t="s">
        <v>893</v>
      </c>
      <c r="N60" s="233" t="s">
        <v>205</v>
      </c>
      <c r="O60" s="540">
        <f>O56</f>
        <v>0.30000000000000004</v>
      </c>
      <c r="P60" s="540" t="s">
        <v>224</v>
      </c>
      <c r="Q60" s="540" t="s">
        <v>233</v>
      </c>
      <c r="R60" s="540">
        <f>O58</f>
        <v>0.45</v>
      </c>
      <c r="S60" s="540" t="s">
        <v>224</v>
      </c>
      <c r="T60" s="540" t="s">
        <v>880</v>
      </c>
      <c r="U60" s="540" t="s">
        <v>226</v>
      </c>
    </row>
    <row r="61" spans="2:21" ht="15" customHeight="1" x14ac:dyDescent="0.25">
      <c r="B61" s="48"/>
      <c r="C61" s="48"/>
      <c r="D61" s="48"/>
      <c r="E61" s="48"/>
      <c r="F61" s="48"/>
      <c r="G61" s="48"/>
      <c r="H61" s="48"/>
      <c r="I61" s="48"/>
      <c r="J61" s="48"/>
      <c r="M61" s="619" t="s">
        <v>893</v>
      </c>
      <c r="N61" s="620" t="s">
        <v>205</v>
      </c>
      <c r="O61" s="621">
        <f>O60*R60</f>
        <v>0.13500000000000004</v>
      </c>
      <c r="P61" s="621" t="s">
        <v>224</v>
      </c>
      <c r="Q61" s="622" t="s">
        <v>880</v>
      </c>
      <c r="R61" s="540"/>
      <c r="S61" s="540"/>
      <c r="T61" s="540"/>
      <c r="U61" s="540"/>
    </row>
    <row r="62" spans="2:21" ht="15" customHeight="1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21" ht="15" customHeight="1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614" t="s">
        <v>897</v>
      </c>
      <c r="L63" t="s">
        <v>896</v>
      </c>
    </row>
    <row r="64" spans="2:21" ht="15" customHeight="1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25" ht="15" customHeight="1" x14ac:dyDescent="0.25">
      <c r="B65" s="48"/>
      <c r="C65" s="48"/>
      <c r="D65" s="48"/>
      <c r="E65" s="48"/>
      <c r="F65" s="48"/>
      <c r="G65" s="48"/>
      <c r="H65" s="48"/>
      <c r="I65" s="48"/>
      <c r="J65" s="48"/>
      <c r="M65" s="623">
        <v>0.1</v>
      </c>
      <c r="N65" s="299" t="s">
        <v>224</v>
      </c>
      <c r="O65" s="624" t="s">
        <v>880</v>
      </c>
      <c r="P65" s="624" t="s">
        <v>898</v>
      </c>
      <c r="Q65" s="624" t="s">
        <v>893</v>
      </c>
    </row>
    <row r="66" spans="2:25" ht="15" customHeight="1" x14ac:dyDescent="0.25">
      <c r="B66" s="48"/>
      <c r="C66" s="48"/>
      <c r="D66" s="48"/>
      <c r="E66" s="48"/>
      <c r="F66" s="48"/>
      <c r="G66" s="48"/>
      <c r="H66" s="48"/>
      <c r="I66" s="48"/>
      <c r="J66" s="48"/>
      <c r="X66"/>
      <c r="Y66"/>
    </row>
    <row r="67" spans="2:25" ht="15" customHeight="1" x14ac:dyDescent="0.25">
      <c r="B67" s="48"/>
      <c r="C67" s="48"/>
      <c r="D67" s="48"/>
      <c r="E67" s="48"/>
      <c r="F67" s="48"/>
      <c r="G67" s="48"/>
      <c r="H67" s="48"/>
      <c r="I67" s="48"/>
      <c r="J67" s="48"/>
      <c r="L67" t="s">
        <v>910</v>
      </c>
      <c r="M67" s="3" t="str">
        <f>IF(0.1 &gt; O61, "is", "is not")</f>
        <v>is not</v>
      </c>
      <c r="N67" t="s">
        <v>909</v>
      </c>
      <c r="P67" s="609">
        <v>0.1</v>
      </c>
      <c r="Q67" s="540" t="str">
        <f>IF(M67="is","&gt;","&lt;")</f>
        <v>&lt;</v>
      </c>
      <c r="R67" s="540">
        <f>O61</f>
        <v>0.13500000000000004</v>
      </c>
      <c r="X67"/>
      <c r="Y67"/>
    </row>
    <row r="68" spans="2:25" ht="15" customHeight="1" x14ac:dyDescent="0.25">
      <c r="B68" s="48"/>
      <c r="C68" s="48"/>
      <c r="D68" s="48"/>
      <c r="E68" s="48"/>
      <c r="F68" s="48"/>
      <c r="G68" s="48"/>
      <c r="H68" s="48"/>
      <c r="I68" s="48"/>
      <c r="J68" s="48"/>
      <c r="W68"/>
      <c r="X68"/>
      <c r="Y68"/>
    </row>
    <row r="69" spans="2:25" ht="15" customHeight="1" x14ac:dyDescent="0.25">
      <c r="B69" s="48"/>
      <c r="C69" s="48"/>
      <c r="D69" s="48"/>
      <c r="E69" s="48"/>
      <c r="F69" s="48"/>
      <c r="G69" s="48"/>
      <c r="H69" s="48"/>
      <c r="I69" s="48"/>
      <c r="J69" s="48"/>
      <c r="L69" t="s">
        <v>911</v>
      </c>
      <c r="W69"/>
      <c r="X69"/>
      <c r="Y69"/>
    </row>
    <row r="70" spans="2:25" ht="15" customHeight="1" x14ac:dyDescent="0.25">
      <c r="B70" s="48"/>
      <c r="C70" s="48"/>
      <c r="D70" s="48"/>
      <c r="E70" s="48"/>
      <c r="F70" s="48"/>
      <c r="G70" s="48"/>
      <c r="H70" s="48"/>
      <c r="I70" s="48"/>
      <c r="J70" s="48"/>
      <c r="O70"/>
      <c r="P70"/>
      <c r="Q70"/>
      <c r="R70"/>
      <c r="S70"/>
      <c r="T70"/>
      <c r="U70"/>
      <c r="V70"/>
      <c r="W70"/>
      <c r="X70"/>
      <c r="Y70"/>
    </row>
    <row r="71" spans="2:25" ht="15" customHeight="1" x14ac:dyDescent="0.25">
      <c r="B71" s="48"/>
      <c r="C71" s="48"/>
      <c r="D71" s="48"/>
      <c r="E71" s="48"/>
      <c r="F71" s="48"/>
      <c r="G71" s="48"/>
      <c r="H71" s="48"/>
      <c r="I71" s="48"/>
      <c r="J71" s="48"/>
      <c r="M71" s="617">
        <v>0.1</v>
      </c>
      <c r="N71" s="233" t="s">
        <v>224</v>
      </c>
      <c r="O71" s="540" t="s">
        <v>880</v>
      </c>
      <c r="P71" s="624" t="str">
        <f>IF(M67="is","&gt;","&lt;")</f>
        <v>&lt;</v>
      </c>
      <c r="Q71" s="618" t="s">
        <v>893</v>
      </c>
      <c r="R71" s="618" t="s">
        <v>205</v>
      </c>
      <c r="S71" s="618">
        <f>O61</f>
        <v>0.13500000000000004</v>
      </c>
      <c r="T71" s="618" t="s">
        <v>224</v>
      </c>
      <c r="U71" s="618" t="s">
        <v>880</v>
      </c>
      <c r="V71"/>
      <c r="W71"/>
      <c r="X71"/>
      <c r="Y71"/>
    </row>
    <row r="72" spans="2:25" ht="15" customHeight="1" x14ac:dyDescent="0.25">
      <c r="B72" s="48"/>
      <c r="C72" s="48"/>
      <c r="D72" s="48"/>
      <c r="E72" s="48"/>
      <c r="F72" s="48"/>
      <c r="G72" s="48"/>
      <c r="H72" s="48"/>
      <c r="I72" s="48"/>
      <c r="J72" s="48"/>
      <c r="O72"/>
      <c r="P72"/>
      <c r="Q72"/>
      <c r="R72"/>
      <c r="S72"/>
      <c r="T72"/>
      <c r="U72"/>
      <c r="V72"/>
      <c r="W72"/>
      <c r="X72"/>
      <c r="Y72"/>
    </row>
    <row r="73" spans="2:25" ht="15" customHeight="1" x14ac:dyDescent="0.25">
      <c r="B73" s="48"/>
      <c r="C73" s="48"/>
      <c r="D73" s="48"/>
      <c r="E73" s="48"/>
      <c r="F73" s="48"/>
      <c r="G73" s="48"/>
      <c r="H73" s="48"/>
      <c r="I73" s="48"/>
      <c r="J73" s="48"/>
      <c r="L73" t="s">
        <v>912</v>
      </c>
      <c r="N73" s="625" t="str">
        <f>IF(M67="is not", "does not", "does")</f>
        <v>does not</v>
      </c>
      <c r="O73" t="s">
        <v>913</v>
      </c>
      <c r="Q73"/>
      <c r="R73"/>
      <c r="S73"/>
      <c r="T73"/>
      <c r="U73"/>
      <c r="V73"/>
      <c r="W73"/>
      <c r="X73"/>
      <c r="Y73"/>
    </row>
    <row r="74" spans="2:25" ht="15" customHeight="1" x14ac:dyDescent="0.25">
      <c r="B74" s="48"/>
      <c r="C74" s="48"/>
      <c r="D74" s="48"/>
      <c r="E74" s="48"/>
      <c r="F74" s="48"/>
      <c r="G74" s="48"/>
      <c r="H74" s="48"/>
      <c r="I74" s="48"/>
      <c r="J74" s="48"/>
      <c r="O74"/>
      <c r="P74"/>
      <c r="Q74"/>
      <c r="R74"/>
      <c r="S74"/>
      <c r="T74"/>
      <c r="U74"/>
      <c r="V74"/>
      <c r="W74"/>
      <c r="X74"/>
      <c r="Y74"/>
    </row>
    <row r="75" spans="2:25" ht="15" customHeight="1" x14ac:dyDescent="0.25">
      <c r="B75" s="48"/>
      <c r="C75" s="48"/>
      <c r="D75" s="48"/>
      <c r="E75" s="48"/>
      <c r="F75" s="48"/>
      <c r="G75" s="48"/>
      <c r="H75" s="48"/>
      <c r="I75" s="48"/>
      <c r="J75" s="48"/>
      <c r="O75"/>
      <c r="P75"/>
      <c r="Q75"/>
      <c r="R75"/>
      <c r="S75"/>
      <c r="T75"/>
      <c r="U75"/>
      <c r="V75"/>
      <c r="W75"/>
      <c r="X75"/>
      <c r="Y75"/>
    </row>
    <row r="76" spans="2:25" ht="15" customHeight="1" x14ac:dyDescent="0.25">
      <c r="B76" s="48"/>
      <c r="C76" s="48"/>
      <c r="D76" s="48"/>
      <c r="E76" s="48"/>
      <c r="F76" s="48"/>
      <c r="G76" s="48"/>
      <c r="H76" s="48"/>
      <c r="I76" s="48"/>
      <c r="J76" s="48"/>
      <c r="O76"/>
      <c r="P76"/>
      <c r="Q76"/>
      <c r="R76"/>
      <c r="S76"/>
      <c r="T76"/>
      <c r="U76"/>
      <c r="V76"/>
      <c r="W76"/>
      <c r="X76"/>
      <c r="Y76"/>
    </row>
    <row r="77" spans="2:25" ht="15" customHeight="1" x14ac:dyDescent="0.25">
      <c r="B77" s="48"/>
      <c r="C77" s="48"/>
      <c r="D77" s="48"/>
      <c r="E77" s="48"/>
      <c r="F77" s="48"/>
      <c r="G77" s="48"/>
      <c r="H77" s="48"/>
      <c r="I77" s="48"/>
      <c r="J77" s="48"/>
      <c r="O77"/>
      <c r="P77"/>
      <c r="Q77"/>
      <c r="R77"/>
      <c r="S77"/>
      <c r="T77"/>
      <c r="U77"/>
      <c r="V77"/>
      <c r="W77"/>
      <c r="X77"/>
      <c r="Y77"/>
    </row>
    <row r="78" spans="2:25" ht="15" customHeight="1" x14ac:dyDescent="0.25">
      <c r="B78" s="48"/>
      <c r="C78" s="48"/>
      <c r="D78" s="48"/>
      <c r="E78" s="48"/>
      <c r="F78" s="48"/>
      <c r="G78" s="48"/>
      <c r="H78" s="48"/>
      <c r="I78" s="48"/>
      <c r="J78" s="48"/>
      <c r="O78"/>
      <c r="P78"/>
      <c r="Q78"/>
      <c r="R78"/>
      <c r="S78"/>
      <c r="T78"/>
      <c r="U78"/>
      <c r="V78"/>
      <c r="W78"/>
    </row>
    <row r="79" spans="2:25" ht="15" customHeight="1" x14ac:dyDescent="0.25">
      <c r="B79" s="48"/>
      <c r="C79" s="48"/>
      <c r="D79" s="48"/>
      <c r="E79" s="48"/>
      <c r="F79" s="48"/>
      <c r="G79" s="48"/>
      <c r="H79" s="48"/>
      <c r="I79" s="48"/>
      <c r="J79" s="48"/>
      <c r="O79"/>
      <c r="P79"/>
      <c r="Q79"/>
      <c r="R79"/>
      <c r="S79"/>
      <c r="T79"/>
      <c r="U79"/>
      <c r="V79"/>
      <c r="W79"/>
    </row>
    <row r="80" spans="2:25" ht="15" customHeight="1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ht="15" customHeight="1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ht="15" customHeight="1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ht="15" customHeight="1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ht="15" customHeight="1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ht="15" customHeight="1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ht="15" customHeight="1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ht="15" customHeight="1" x14ac:dyDescent="0.25">
      <c r="B87" s="48"/>
      <c r="C87" s="48"/>
      <c r="D87" s="48"/>
      <c r="E87" s="48"/>
      <c r="F87" s="48"/>
      <c r="G87" s="48"/>
      <c r="H87" s="48"/>
      <c r="I87" s="48"/>
      <c r="J87" s="48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L86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8" width="10.28515625" style="22" customWidth="1"/>
    <col min="9" max="9" width="9.42578125" style="22" customWidth="1"/>
    <col min="10" max="10" width="10.7109375" style="22" customWidth="1"/>
    <col min="11" max="16384" width="9.140625" style="22"/>
  </cols>
  <sheetData>
    <row r="1" spans="1:12" x14ac:dyDescent="0.25">
      <c r="A1" s="7">
        <v>24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630" t="s">
        <v>411</v>
      </c>
    </row>
    <row r="2" spans="1:12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2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540" t="s">
        <v>2</v>
      </c>
      <c r="L3" s="305" t="s">
        <v>257</v>
      </c>
    </row>
    <row r="4" spans="1:12" x14ac:dyDescent="0.25">
      <c r="A4" s="9">
        <f>INDEX('Point Grid'!B:B,MATCH($A$1,'Point Grid'!A:A,0))</f>
        <v>1.5</v>
      </c>
      <c r="B4" s="18"/>
      <c r="C4" s="18"/>
      <c r="D4" s="18"/>
      <c r="E4" s="18"/>
      <c r="F4" s="18"/>
      <c r="G4" s="18"/>
      <c r="H4" s="18"/>
      <c r="I4" s="19"/>
      <c r="J4" s="48"/>
      <c r="L4" s="305" t="s">
        <v>258</v>
      </c>
    </row>
    <row r="5" spans="1:12" x14ac:dyDescent="0.25">
      <c r="A5" s="38"/>
      <c r="B5" s="18"/>
      <c r="C5" s="18"/>
      <c r="D5" s="18"/>
      <c r="E5" s="18"/>
      <c r="F5" s="18"/>
      <c r="G5" s="18"/>
      <c r="H5" s="18"/>
      <c r="I5" s="19"/>
      <c r="J5" s="48"/>
    </row>
    <row r="6" spans="1:12" x14ac:dyDescent="0.25">
      <c r="A6" s="28" t="s">
        <v>2</v>
      </c>
      <c r="B6" s="18" t="s">
        <v>173</v>
      </c>
      <c r="C6" s="18"/>
      <c r="D6" s="51"/>
      <c r="E6" s="51"/>
      <c r="F6" s="18"/>
      <c r="G6" s="55"/>
      <c r="H6" s="55"/>
      <c r="I6" s="19"/>
      <c r="J6" s="48"/>
      <c r="K6" s="540" t="s">
        <v>3</v>
      </c>
      <c r="L6" s="22" t="s">
        <v>920</v>
      </c>
    </row>
    <row r="7" spans="1:12" ht="15.75" thickBot="1" x14ac:dyDescent="0.3">
      <c r="A7" s="9">
        <f>INDEX('Point Grid'!$C$8:$I$32,MATCH($A$1,'Point Grid'!$A$8:$A$32,0),MATCH(A6,'Point Grid'!$C$7:$I$7,0))</f>
        <v>0.5</v>
      </c>
      <c r="B7" s="18"/>
      <c r="C7" s="18"/>
      <c r="D7" s="51"/>
      <c r="E7" s="51"/>
      <c r="F7" s="56"/>
      <c r="G7" s="57"/>
      <c r="H7" s="57"/>
      <c r="I7" s="19"/>
      <c r="J7" s="48"/>
      <c r="K7" s="540"/>
      <c r="L7" s="305" t="s">
        <v>921</v>
      </c>
    </row>
    <row r="8" spans="1:12" ht="15.75" thickBot="1" x14ac:dyDescent="0.3">
      <c r="A8" s="5"/>
      <c r="B8" s="18"/>
      <c r="C8" s="18"/>
      <c r="D8" s="51"/>
      <c r="E8" s="51"/>
      <c r="F8" s="56"/>
      <c r="G8" s="58"/>
      <c r="H8" s="58"/>
      <c r="I8" s="19"/>
      <c r="J8" s="48"/>
      <c r="K8" s="540"/>
      <c r="L8" s="22" t="s">
        <v>922</v>
      </c>
    </row>
    <row r="9" spans="1:12" x14ac:dyDescent="0.25">
      <c r="A9" s="23"/>
      <c r="B9" s="18"/>
      <c r="C9" s="18"/>
      <c r="D9" s="51"/>
      <c r="E9" s="51"/>
      <c r="F9" s="56"/>
      <c r="G9" s="58"/>
      <c r="H9" s="58"/>
      <c r="I9" s="19"/>
      <c r="J9" s="48"/>
      <c r="K9" s="540"/>
      <c r="L9" s="305"/>
    </row>
    <row r="10" spans="1:12" x14ac:dyDescent="0.25">
      <c r="A10" s="28" t="s">
        <v>3</v>
      </c>
      <c r="B10" s="18" t="s">
        <v>930</v>
      </c>
      <c r="C10" s="18"/>
      <c r="D10" s="51"/>
      <c r="E10" s="51"/>
      <c r="F10" s="56"/>
      <c r="G10" s="58"/>
      <c r="H10" s="58"/>
      <c r="I10" s="19"/>
      <c r="J10" s="48"/>
      <c r="K10" s="540" t="s">
        <v>4</v>
      </c>
      <c r="L10" s="305" t="s">
        <v>923</v>
      </c>
    </row>
    <row r="11" spans="1:12" ht="15.75" thickBot="1" x14ac:dyDescent="0.3">
      <c r="A11" s="9">
        <f>INDEX('Point Grid'!$C$8:$I$32,MATCH($A$1,'Point Grid'!$A$8:$A$32,0),MATCH(A10,'Point Grid'!$C$7:$I$7,0))</f>
        <v>0.5</v>
      </c>
      <c r="B11" s="18"/>
      <c r="C11" s="18"/>
      <c r="D11" s="51"/>
      <c r="E11" s="51"/>
      <c r="F11" s="56"/>
      <c r="G11" s="55"/>
      <c r="H11" s="55"/>
      <c r="I11" s="19"/>
      <c r="J11" s="48"/>
      <c r="K11" s="540"/>
      <c r="L11" s="22" t="s">
        <v>924</v>
      </c>
    </row>
    <row r="12" spans="1:12" ht="15.75" thickBot="1" x14ac:dyDescent="0.3">
      <c r="A12" s="5"/>
      <c r="B12" s="30"/>
      <c r="C12" s="30"/>
      <c r="D12" s="30"/>
      <c r="E12" s="30"/>
      <c r="F12" s="30"/>
      <c r="G12" s="30"/>
      <c r="H12" s="30"/>
      <c r="I12" s="19"/>
      <c r="J12" s="48"/>
      <c r="K12" s="540"/>
      <c r="L12" s="22" t="s">
        <v>925</v>
      </c>
    </row>
    <row r="13" spans="1:12" x14ac:dyDescent="0.25">
      <c r="A13" s="38"/>
      <c r="B13" s="18"/>
      <c r="C13" s="18"/>
      <c r="D13" s="51"/>
      <c r="E13" s="51"/>
      <c r="F13" s="56"/>
      <c r="G13" s="58"/>
      <c r="H13" s="58"/>
      <c r="I13" s="19"/>
      <c r="J13" s="48"/>
      <c r="K13" s="540"/>
      <c r="L13" s="22" t="s">
        <v>926</v>
      </c>
    </row>
    <row r="14" spans="1:12" x14ac:dyDescent="0.25">
      <c r="A14" s="28" t="s">
        <v>4</v>
      </c>
      <c r="B14" s="18" t="s">
        <v>931</v>
      </c>
      <c r="C14" s="18"/>
      <c r="D14" s="51"/>
      <c r="E14" s="51"/>
      <c r="F14" s="56"/>
      <c r="G14" s="58"/>
      <c r="H14" s="58"/>
      <c r="I14" s="19"/>
      <c r="J14" s="48"/>
      <c r="K14" s="540"/>
    </row>
    <row r="15" spans="1:12" ht="15.75" thickBot="1" x14ac:dyDescent="0.3">
      <c r="A15" s="9">
        <f>INDEX('Point Grid'!$C$8:$I$32,MATCH($A$1,'Point Grid'!$A$8:$A$32,0),MATCH(A14,'Point Grid'!$C$7:$I$7,0))</f>
        <v>0.5</v>
      </c>
      <c r="B15" s="18"/>
      <c r="C15" s="18"/>
      <c r="D15" s="51"/>
      <c r="E15" s="51"/>
      <c r="F15" s="56"/>
      <c r="G15" s="58"/>
      <c r="H15" s="58"/>
      <c r="I15" s="19"/>
      <c r="J15" s="48"/>
      <c r="K15" s="540"/>
      <c r="L15" s="22" t="s">
        <v>927</v>
      </c>
    </row>
    <row r="16" spans="1:12" ht="15.75" thickBot="1" x14ac:dyDescent="0.3">
      <c r="A16" s="5"/>
      <c r="B16" s="18"/>
      <c r="C16" s="18"/>
      <c r="D16" s="51"/>
      <c r="E16" s="51"/>
      <c r="F16" s="56"/>
      <c r="G16" s="58"/>
      <c r="H16" s="58"/>
      <c r="I16" s="19"/>
      <c r="J16" s="48"/>
      <c r="K16" s="540"/>
      <c r="L16" s="22" t="s">
        <v>928</v>
      </c>
    </row>
    <row r="17" spans="1:12" x14ac:dyDescent="0.25">
      <c r="A17" s="38"/>
      <c r="B17" s="18"/>
      <c r="C17" s="18"/>
      <c r="D17" s="18"/>
      <c r="E17" s="18"/>
      <c r="F17" s="18"/>
      <c r="G17" s="18"/>
      <c r="H17" s="18"/>
      <c r="I17" s="19"/>
      <c r="J17" s="48"/>
      <c r="L17" s="22" t="s">
        <v>929</v>
      </c>
    </row>
    <row r="18" spans="1:12" x14ac:dyDescent="0.25">
      <c r="A18" s="38"/>
      <c r="B18" s="18"/>
      <c r="C18" s="18"/>
      <c r="D18" s="18"/>
      <c r="E18" s="18"/>
      <c r="F18" s="18"/>
      <c r="G18" s="18"/>
      <c r="H18" s="18"/>
      <c r="I18" s="19"/>
      <c r="J18" s="48"/>
    </row>
    <row r="19" spans="1:12" x14ac:dyDescent="0.25">
      <c r="A19" s="38"/>
      <c r="B19" s="18"/>
      <c r="C19" s="18"/>
      <c r="D19" s="18"/>
      <c r="E19" s="18"/>
      <c r="F19" s="18"/>
      <c r="G19" s="18"/>
      <c r="H19" s="18"/>
      <c r="I19" s="19"/>
      <c r="J19" s="48"/>
    </row>
    <row r="20" spans="1:12" x14ac:dyDescent="0.25">
      <c r="A20" s="38"/>
      <c r="B20" s="18"/>
      <c r="C20" s="18"/>
      <c r="D20" s="18"/>
      <c r="E20" s="18"/>
      <c r="F20" s="18"/>
      <c r="G20" s="18"/>
      <c r="H20" s="18"/>
      <c r="I20" s="19"/>
      <c r="J20" s="48"/>
    </row>
    <row r="21" spans="1:12" ht="15.75" thickBot="1" x14ac:dyDescent="0.3">
      <c r="A21" s="39"/>
      <c r="B21" s="53"/>
      <c r="C21" s="53"/>
      <c r="D21" s="53"/>
      <c r="E21" s="53"/>
      <c r="F21" s="53"/>
      <c r="G21" s="53"/>
      <c r="H21" s="53"/>
      <c r="I21" s="59"/>
      <c r="J21" s="48"/>
    </row>
    <row r="22" spans="1:12" x14ac:dyDescent="0.25">
      <c r="B22" s="48"/>
      <c r="C22" s="48"/>
      <c r="D22" s="48"/>
      <c r="E22" s="48"/>
      <c r="F22" s="48"/>
      <c r="G22" s="48"/>
      <c r="H22" s="48"/>
      <c r="I22" s="48"/>
      <c r="J22" s="48"/>
    </row>
    <row r="23" spans="1:12" x14ac:dyDescent="0.25">
      <c r="B23" s="48"/>
      <c r="C23" s="48"/>
      <c r="D23" s="48"/>
      <c r="E23" s="48"/>
      <c r="F23" s="48"/>
      <c r="G23" s="48"/>
      <c r="H23" s="48"/>
      <c r="I23" s="48"/>
      <c r="J23" s="48"/>
    </row>
    <row r="24" spans="1:12" x14ac:dyDescent="0.25">
      <c r="B24" s="48"/>
      <c r="C24" s="48"/>
      <c r="D24" s="48"/>
      <c r="E24" s="48"/>
      <c r="F24" s="48"/>
      <c r="G24" s="48"/>
      <c r="H24" s="48"/>
      <c r="I24" s="48"/>
      <c r="J24" s="48"/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</row>
    <row r="26" spans="1:12" x14ac:dyDescent="0.25">
      <c r="B26" s="48"/>
      <c r="C26" s="48"/>
      <c r="D26" s="48"/>
      <c r="E26" s="48"/>
      <c r="F26" s="48"/>
      <c r="G26" s="48"/>
      <c r="H26" s="48"/>
      <c r="I26" s="48"/>
      <c r="J26" s="48"/>
    </row>
    <row r="27" spans="1:12" x14ac:dyDescent="0.25">
      <c r="B27" s="48"/>
      <c r="C27" s="48"/>
      <c r="D27" s="48"/>
      <c r="E27" s="48"/>
      <c r="F27" s="48"/>
      <c r="G27" s="48"/>
      <c r="H27" s="48"/>
      <c r="I27" s="48"/>
      <c r="J27" s="48"/>
    </row>
    <row r="28" spans="1:12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B29" s="48"/>
      <c r="C29" s="48"/>
      <c r="D29" s="48"/>
      <c r="E29" s="48"/>
      <c r="F29" s="48"/>
      <c r="G29" s="48"/>
      <c r="H29" s="48"/>
      <c r="I29" s="48"/>
      <c r="J29" s="48"/>
    </row>
    <row r="30" spans="1:12" x14ac:dyDescent="0.25">
      <c r="B30" s="48"/>
      <c r="C30" s="48"/>
      <c r="D30" s="48"/>
      <c r="E30" s="48"/>
      <c r="F30" s="48"/>
      <c r="G30" s="48"/>
      <c r="H30" s="48"/>
      <c r="I30" s="48"/>
      <c r="J30" s="48"/>
    </row>
    <row r="31" spans="1:12" x14ac:dyDescent="0.25">
      <c r="B31" s="48"/>
      <c r="C31" s="48"/>
      <c r="D31" s="48"/>
      <c r="E31" s="48"/>
      <c r="F31" s="48"/>
      <c r="G31" s="48"/>
      <c r="H31" s="48"/>
      <c r="I31" s="48"/>
      <c r="J31" s="48"/>
    </row>
    <row r="32" spans="1:12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0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0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0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0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0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0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0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0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0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82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3" width="8.140625" style="22" customWidth="1"/>
    <col min="4" max="5" width="10.42578125" style="22" customWidth="1"/>
    <col min="6" max="9" width="11.5703125" style="22" customWidth="1"/>
    <col min="10" max="11" width="10.7109375" style="22" customWidth="1"/>
    <col min="12" max="12" width="9.140625" style="22"/>
    <col min="13" max="18" width="11.85546875" style="22" customWidth="1"/>
    <col min="19" max="16384" width="9.140625" style="22"/>
  </cols>
  <sheetData>
    <row r="1" spans="1:22" x14ac:dyDescent="0.25">
      <c r="A1" s="7">
        <v>25</v>
      </c>
      <c r="B1" s="33" t="s">
        <v>12</v>
      </c>
      <c r="C1" s="21"/>
      <c r="D1" s="21"/>
      <c r="E1" s="21"/>
      <c r="F1" s="21"/>
      <c r="G1" s="21"/>
      <c r="H1" s="654" t="s">
        <v>24</v>
      </c>
      <c r="I1" s="657"/>
      <c r="K1" s="1" t="s">
        <v>183</v>
      </c>
      <c r="L1" s="630" t="s">
        <v>412</v>
      </c>
    </row>
    <row r="2" spans="1:22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22" ht="15.75" x14ac:dyDescent="0.25">
      <c r="A3" s="8" t="s">
        <v>13</v>
      </c>
      <c r="B3" s="43" t="s">
        <v>174</v>
      </c>
      <c r="C3" s="36"/>
      <c r="D3" s="36"/>
      <c r="E3" s="36"/>
      <c r="F3" s="36"/>
      <c r="G3" s="18"/>
      <c r="H3" s="18"/>
      <c r="I3" s="19"/>
      <c r="J3" s="48"/>
      <c r="K3" s="48" t="s">
        <v>2</v>
      </c>
      <c r="L3" s="1" t="s">
        <v>256</v>
      </c>
      <c r="M3" s="101" t="s">
        <v>276</v>
      </c>
      <c r="N3" s="259" t="s">
        <v>205</v>
      </c>
      <c r="O3" s="326" t="s">
        <v>278</v>
      </c>
      <c r="P3" s="259" t="s">
        <v>232</v>
      </c>
      <c r="Q3" s="276" t="s">
        <v>279</v>
      </c>
      <c r="R3" s="101"/>
      <c r="S3" s="101"/>
      <c r="T3" s="101"/>
      <c r="U3" s="101"/>
      <c r="V3" s="101"/>
    </row>
    <row r="4" spans="1:22" ht="15.75" x14ac:dyDescent="0.25">
      <c r="A4" s="9">
        <f>INDEX('Point Grid'!B:B,MATCH($A$1,'Point Grid'!A:A,0))</f>
        <v>4</v>
      </c>
      <c r="B4" s="658" t="s">
        <v>175</v>
      </c>
      <c r="C4" s="659"/>
      <c r="D4" s="659"/>
      <c r="E4" s="660"/>
      <c r="F4" s="36"/>
      <c r="G4" s="18"/>
      <c r="H4" s="18"/>
      <c r="I4" s="19"/>
      <c r="J4" s="48"/>
      <c r="K4" s="48"/>
      <c r="L4" s="101"/>
      <c r="M4" s="101" t="s">
        <v>277</v>
      </c>
      <c r="N4" s="259" t="s">
        <v>205</v>
      </c>
      <c r="O4" s="326" t="s">
        <v>276</v>
      </c>
      <c r="P4" s="259" t="s">
        <v>224</v>
      </c>
      <c r="Q4" s="276" t="s">
        <v>280</v>
      </c>
      <c r="R4" s="259"/>
      <c r="S4" s="276"/>
      <c r="T4" s="101"/>
      <c r="U4" s="101"/>
      <c r="V4" s="101"/>
    </row>
    <row r="5" spans="1:22" ht="15.75" x14ac:dyDescent="0.25">
      <c r="A5" s="9"/>
      <c r="B5" s="222" t="s">
        <v>42</v>
      </c>
      <c r="C5" s="226">
        <v>12</v>
      </c>
      <c r="D5" s="226">
        <v>24</v>
      </c>
      <c r="E5" s="227">
        <v>36</v>
      </c>
      <c r="F5" s="36"/>
      <c r="G5" s="18"/>
      <c r="H5" s="18"/>
      <c r="I5" s="19"/>
      <c r="J5" s="48"/>
      <c r="K5" s="48"/>
      <c r="L5" s="101"/>
      <c r="M5" s="101"/>
      <c r="N5" s="259"/>
      <c r="O5" s="101"/>
      <c r="P5" s="259"/>
      <c r="Q5" s="276"/>
      <c r="R5" s="259"/>
      <c r="S5" s="276"/>
      <c r="T5" s="101"/>
      <c r="U5" s="101"/>
      <c r="V5" s="101"/>
    </row>
    <row r="6" spans="1:22" ht="15.75" x14ac:dyDescent="0.25">
      <c r="A6" s="9"/>
      <c r="B6" s="223" t="s">
        <v>176</v>
      </c>
      <c r="C6" s="228">
        <v>700</v>
      </c>
      <c r="D6" s="228">
        <v>860</v>
      </c>
      <c r="E6" s="229">
        <v>860</v>
      </c>
      <c r="F6" s="36"/>
      <c r="G6" s="18"/>
      <c r="H6" s="18"/>
      <c r="I6" s="19"/>
      <c r="J6" s="48"/>
      <c r="K6" s="48"/>
      <c r="L6" s="259" t="s">
        <v>185</v>
      </c>
      <c r="M6" s="306" t="s">
        <v>277</v>
      </c>
      <c r="N6" s="307" t="s">
        <v>205</v>
      </c>
      <c r="O6" s="308" t="s">
        <v>278</v>
      </c>
      <c r="P6" s="307" t="s">
        <v>224</v>
      </c>
      <c r="Q6" s="308" t="s">
        <v>280</v>
      </c>
      <c r="R6" s="307" t="s">
        <v>232</v>
      </c>
      <c r="S6" s="309" t="s">
        <v>279</v>
      </c>
      <c r="T6" s="101"/>
      <c r="U6" s="101"/>
      <c r="V6" s="101"/>
    </row>
    <row r="7" spans="1:22" ht="15.75" x14ac:dyDescent="0.25">
      <c r="A7" s="9"/>
      <c r="B7" s="223" t="s">
        <v>177</v>
      </c>
      <c r="C7" s="228">
        <v>700</v>
      </c>
      <c r="D7" s="228">
        <v>870</v>
      </c>
      <c r="E7" s="229"/>
      <c r="F7" s="36"/>
      <c r="G7" s="18"/>
      <c r="H7" s="18"/>
      <c r="I7" s="19"/>
      <c r="J7" s="48"/>
      <c r="K7" s="48"/>
      <c r="L7" s="101"/>
      <c r="M7" s="101"/>
      <c r="N7" s="259"/>
      <c r="O7" s="276"/>
      <c r="P7" s="259"/>
      <c r="Q7" s="276"/>
      <c r="R7" s="259"/>
      <c r="S7" s="276"/>
      <c r="T7" s="101"/>
      <c r="U7" s="101"/>
      <c r="V7" s="101"/>
    </row>
    <row r="8" spans="1:22" ht="15.75" x14ac:dyDescent="0.25">
      <c r="A8" s="9"/>
      <c r="B8" s="224" t="s">
        <v>178</v>
      </c>
      <c r="C8" s="230">
        <v>1100</v>
      </c>
      <c r="D8" s="230"/>
      <c r="E8" s="231"/>
      <c r="F8" s="36"/>
      <c r="G8" s="18"/>
      <c r="H8" s="18"/>
      <c r="I8" s="19"/>
      <c r="J8" s="48"/>
      <c r="K8" s="48"/>
      <c r="L8" s="101"/>
      <c r="M8" s="256" t="s">
        <v>174</v>
      </c>
      <c r="N8" s="243"/>
      <c r="O8" s="243"/>
      <c r="P8" s="243"/>
      <c r="Q8" s="276"/>
      <c r="R8" s="101"/>
      <c r="S8" s="101"/>
      <c r="T8" s="101"/>
      <c r="U8" s="101"/>
      <c r="V8" s="101"/>
    </row>
    <row r="9" spans="1:22" ht="15.75" x14ac:dyDescent="0.25">
      <c r="A9" s="9"/>
      <c r="B9" s="36"/>
      <c r="C9" s="36"/>
      <c r="D9" s="36"/>
      <c r="E9" s="36"/>
      <c r="F9" s="36"/>
      <c r="G9" s="18"/>
      <c r="H9" s="18"/>
      <c r="I9" s="19"/>
      <c r="J9" s="48"/>
      <c r="K9" s="48"/>
      <c r="L9" s="101"/>
      <c r="M9" s="310" t="s">
        <v>259</v>
      </c>
      <c r="N9" s="311"/>
      <c r="O9" s="311"/>
      <c r="P9" s="312"/>
      <c r="Q9" s="276"/>
      <c r="R9" s="313" t="s">
        <v>260</v>
      </c>
      <c r="S9" s="101"/>
      <c r="T9" s="101"/>
      <c r="U9" s="101"/>
      <c r="V9" s="101"/>
    </row>
    <row r="10" spans="1:22" ht="15.75" x14ac:dyDescent="0.25">
      <c r="A10" s="9"/>
      <c r="B10" s="43" t="s">
        <v>174</v>
      </c>
      <c r="C10" s="36"/>
      <c r="D10" s="36"/>
      <c r="E10" s="36"/>
      <c r="F10" s="36"/>
      <c r="G10" s="18"/>
      <c r="H10" s="18"/>
      <c r="I10" s="19"/>
      <c r="J10" s="48"/>
      <c r="K10" s="48"/>
      <c r="L10" s="101"/>
      <c r="M10" s="247" t="s">
        <v>42</v>
      </c>
      <c r="N10" s="248">
        <v>12</v>
      </c>
      <c r="O10" s="248">
        <v>24</v>
      </c>
      <c r="P10" s="249">
        <v>36</v>
      </c>
      <c r="Q10" s="101"/>
      <c r="R10" s="101" t="s">
        <v>286</v>
      </c>
      <c r="S10" s="101"/>
      <c r="T10" s="101"/>
      <c r="U10" s="101"/>
      <c r="V10" s="101"/>
    </row>
    <row r="11" spans="1:22" ht="15.75" x14ac:dyDescent="0.25">
      <c r="A11" s="9"/>
      <c r="B11" s="658" t="s">
        <v>179</v>
      </c>
      <c r="C11" s="659"/>
      <c r="D11" s="659"/>
      <c r="E11" s="660"/>
      <c r="F11" s="36"/>
      <c r="G11" s="18"/>
      <c r="H11" s="18"/>
      <c r="I11" s="19"/>
      <c r="J11" s="48"/>
      <c r="K11" s="48"/>
      <c r="L11" s="101"/>
      <c r="M11" s="250" t="s">
        <v>176</v>
      </c>
      <c r="N11" s="314">
        <f>C6*(1-$D$17)/$D$17</f>
        <v>1633.3333333333333</v>
      </c>
      <c r="O11" s="314">
        <f t="shared" ref="O11:O12" si="0">D6*(1-$D$17)/$D$17</f>
        <v>2006.6666666666667</v>
      </c>
      <c r="P11" s="315">
        <f>E6*(1-$D$17)/$D$17</f>
        <v>2006.6666666666667</v>
      </c>
      <c r="Q11" s="101"/>
      <c r="R11" s="101" t="s">
        <v>261</v>
      </c>
      <c r="S11" s="101"/>
      <c r="T11" s="101"/>
      <c r="U11" s="101"/>
      <c r="V11" s="101"/>
    </row>
    <row r="12" spans="1:22" ht="15.75" x14ac:dyDescent="0.25">
      <c r="A12" s="9"/>
      <c r="B12" s="221" t="s">
        <v>42</v>
      </c>
      <c r="C12" s="226">
        <v>12</v>
      </c>
      <c r="D12" s="226">
        <v>24</v>
      </c>
      <c r="E12" s="227">
        <v>36</v>
      </c>
      <c r="F12" s="36"/>
      <c r="G12" s="18"/>
      <c r="H12" s="18"/>
      <c r="I12" s="19"/>
      <c r="J12" s="48"/>
      <c r="K12" s="48"/>
      <c r="L12" s="101"/>
      <c r="M12" s="250" t="s">
        <v>177</v>
      </c>
      <c r="N12" s="314">
        <f t="shared" ref="N12:N13" si="1">C7*(1-$D$17)/$D$17</f>
        <v>1633.3333333333333</v>
      </c>
      <c r="O12" s="314">
        <f t="shared" si="0"/>
        <v>2030</v>
      </c>
      <c r="P12" s="251"/>
      <c r="Q12" s="101"/>
      <c r="R12" s="101"/>
      <c r="S12" s="101"/>
      <c r="T12" s="101"/>
      <c r="U12" s="101"/>
      <c r="V12" s="101"/>
    </row>
    <row r="13" spans="1:22" ht="15.75" x14ac:dyDescent="0.25">
      <c r="A13" s="9"/>
      <c r="B13" s="223" t="s">
        <v>176</v>
      </c>
      <c r="C13" s="228">
        <v>700</v>
      </c>
      <c r="D13" s="228">
        <v>530</v>
      </c>
      <c r="E13" s="229">
        <v>360</v>
      </c>
      <c r="F13" s="36"/>
      <c r="G13" s="18"/>
      <c r="H13" s="18"/>
      <c r="I13" s="19"/>
      <c r="J13" s="48"/>
      <c r="K13" s="48"/>
      <c r="L13" s="101"/>
      <c r="M13" s="252" t="s">
        <v>178</v>
      </c>
      <c r="N13" s="316">
        <f t="shared" si="1"/>
        <v>2566.666666666667</v>
      </c>
      <c r="O13" s="272"/>
      <c r="P13" s="253"/>
      <c r="Q13" s="101"/>
      <c r="R13" s="313" t="s">
        <v>262</v>
      </c>
      <c r="S13" s="101"/>
      <c r="T13" s="101"/>
      <c r="U13" s="101"/>
      <c r="V13" s="101"/>
    </row>
    <row r="14" spans="1:22" ht="15.75" x14ac:dyDescent="0.25">
      <c r="A14" s="9"/>
      <c r="B14" s="223" t="s">
        <v>177</v>
      </c>
      <c r="C14" s="228">
        <v>600</v>
      </c>
      <c r="D14" s="228">
        <v>430</v>
      </c>
      <c r="E14" s="229"/>
      <c r="F14" s="36"/>
      <c r="G14" s="18"/>
      <c r="H14" s="18"/>
      <c r="I14" s="19"/>
      <c r="J14" s="48"/>
      <c r="K14" s="48"/>
      <c r="L14" s="101"/>
      <c r="M14" s="101"/>
      <c r="N14" s="101"/>
      <c r="O14" s="101"/>
      <c r="P14" s="101"/>
      <c r="Q14" s="101"/>
      <c r="R14" s="101" t="s">
        <v>285</v>
      </c>
      <c r="S14" s="101"/>
      <c r="T14" s="101"/>
      <c r="U14" s="101"/>
      <c r="V14" s="101"/>
    </row>
    <row r="15" spans="1:22" ht="15.75" x14ac:dyDescent="0.25">
      <c r="A15" s="9"/>
      <c r="B15" s="224" t="s">
        <v>178</v>
      </c>
      <c r="C15" s="230">
        <v>500</v>
      </c>
      <c r="D15" s="230"/>
      <c r="E15" s="231"/>
      <c r="F15" s="36"/>
      <c r="G15" s="18"/>
      <c r="H15" s="18"/>
      <c r="I15" s="19"/>
      <c r="J15" s="48"/>
      <c r="K15" s="48"/>
      <c r="L15" s="101"/>
      <c r="M15" s="256" t="s">
        <v>263</v>
      </c>
      <c r="N15" s="243"/>
      <c r="O15" s="243"/>
      <c r="P15" s="243"/>
      <c r="Q15" s="101"/>
      <c r="R15" s="101"/>
      <c r="S15" s="101"/>
      <c r="T15" s="101"/>
      <c r="U15" s="101"/>
      <c r="V15" s="101"/>
    </row>
    <row r="16" spans="1:22" ht="15.75" x14ac:dyDescent="0.25">
      <c r="A16" s="9"/>
      <c r="B16" s="225"/>
      <c r="C16" s="36"/>
      <c r="D16" s="36"/>
      <c r="E16" s="36"/>
      <c r="F16" s="36"/>
      <c r="G16" s="18"/>
      <c r="H16" s="18"/>
      <c r="I16" s="19"/>
      <c r="J16" s="48"/>
      <c r="K16" s="48"/>
      <c r="L16" s="276"/>
      <c r="M16" s="310" t="s">
        <v>264</v>
      </c>
      <c r="N16" s="311"/>
      <c r="O16" s="311"/>
      <c r="P16" s="312"/>
      <c r="Q16" s="101"/>
      <c r="R16" s="101"/>
      <c r="S16" s="101"/>
      <c r="T16" s="268" t="s">
        <v>287</v>
      </c>
      <c r="U16" s="101"/>
      <c r="V16" s="101"/>
    </row>
    <row r="17" spans="1:22" ht="15.75" x14ac:dyDescent="0.25">
      <c r="A17" s="23"/>
      <c r="B17" s="36" t="s">
        <v>274</v>
      </c>
      <c r="C17" s="36"/>
      <c r="D17" s="534">
        <v>0.3</v>
      </c>
      <c r="E17" s="36"/>
      <c r="F17" s="36"/>
      <c r="G17" s="18"/>
      <c r="H17" s="18"/>
      <c r="I17" s="19"/>
      <c r="J17" s="48"/>
      <c r="K17" s="48"/>
      <c r="L17" s="101"/>
      <c r="M17" s="247" t="s">
        <v>42</v>
      </c>
      <c r="N17" s="248">
        <v>12</v>
      </c>
      <c r="O17" s="248">
        <v>24</v>
      </c>
      <c r="P17" s="249">
        <v>36</v>
      </c>
      <c r="Q17" s="101"/>
      <c r="R17" s="101"/>
      <c r="S17" s="101"/>
      <c r="T17" s="273" t="s">
        <v>266</v>
      </c>
      <c r="U17" s="101"/>
      <c r="V17" s="101"/>
    </row>
    <row r="18" spans="1:22" ht="15.75" x14ac:dyDescent="0.25">
      <c r="A18" s="30"/>
      <c r="B18" s="36" t="s">
        <v>275</v>
      </c>
      <c r="C18" s="36"/>
      <c r="D18" s="228">
        <v>600</v>
      </c>
      <c r="E18" s="36"/>
      <c r="F18" s="36"/>
      <c r="G18" s="18"/>
      <c r="H18" s="18"/>
      <c r="I18" s="19"/>
      <c r="J18" s="48"/>
      <c r="K18" s="48"/>
      <c r="L18" s="101"/>
      <c r="M18" s="250" t="s">
        <v>176</v>
      </c>
      <c r="N18" s="314">
        <f>N11</f>
        <v>1633.3333333333333</v>
      </c>
      <c r="O18" s="314">
        <f>O11</f>
        <v>2006.6666666666667</v>
      </c>
      <c r="P18" s="317">
        <f>P11-D18</f>
        <v>1406.6666666666667</v>
      </c>
      <c r="Q18" s="259" t="s">
        <v>205</v>
      </c>
      <c r="R18" s="318">
        <f>P11</f>
        <v>2006.6666666666667</v>
      </c>
      <c r="S18" s="259" t="s">
        <v>216</v>
      </c>
      <c r="T18" s="327" t="str">
        <f>C21</f>
        <v>Restate the primary insurer's net paid loss triangle after commutation.</v>
      </c>
      <c r="U18" s="101"/>
      <c r="V18" s="101"/>
    </row>
    <row r="19" spans="1:22" ht="15.75" x14ac:dyDescent="0.25">
      <c r="A19" s="30"/>
      <c r="B19" s="36"/>
      <c r="C19" s="36"/>
      <c r="D19" s="36"/>
      <c r="E19" s="36"/>
      <c r="F19" s="36"/>
      <c r="G19" s="18"/>
      <c r="H19" s="18"/>
      <c r="I19" s="19"/>
      <c r="J19" s="48"/>
      <c r="K19" s="48"/>
      <c r="L19" s="101"/>
      <c r="M19" s="250" t="s">
        <v>177</v>
      </c>
      <c r="N19" s="314">
        <f>N12</f>
        <v>1633.3333333333333</v>
      </c>
      <c r="O19" s="314">
        <f>O12</f>
        <v>2030</v>
      </c>
      <c r="P19" s="251"/>
      <c r="Q19" s="101"/>
      <c r="R19" s="101"/>
      <c r="S19" s="101"/>
      <c r="T19" s="101"/>
      <c r="U19" s="101"/>
      <c r="V19" s="101"/>
    </row>
    <row r="20" spans="1:22" ht="15.75" x14ac:dyDescent="0.25">
      <c r="A20" s="28" t="s">
        <v>2</v>
      </c>
      <c r="B20" s="36" t="s">
        <v>180</v>
      </c>
      <c r="C20" s="36"/>
      <c r="D20" s="36"/>
      <c r="E20" s="36"/>
      <c r="F20" s="36"/>
      <c r="G20" s="18"/>
      <c r="H20" s="18"/>
      <c r="I20" s="19"/>
      <c r="J20" s="48"/>
      <c r="K20" s="48"/>
      <c r="L20" s="101"/>
      <c r="M20" s="252" t="s">
        <v>178</v>
      </c>
      <c r="N20" s="316">
        <f>N13</f>
        <v>2566.666666666667</v>
      </c>
      <c r="O20" s="272"/>
      <c r="P20" s="253"/>
      <c r="Q20" s="101"/>
      <c r="R20" s="101"/>
      <c r="S20" s="101"/>
      <c r="T20" s="101"/>
      <c r="U20" s="101"/>
      <c r="V20" s="101"/>
    </row>
    <row r="21" spans="1:22" ht="16.5" thickBot="1" x14ac:dyDescent="0.3">
      <c r="A21" s="9">
        <f>INDEX('Point Grid'!$C$8:$I$32,MATCH($A$1,'Point Grid'!$A$8:$A$32,0),MATCH(A20,'Point Grid'!$C$7:$I$7,0))</f>
        <v>3</v>
      </c>
      <c r="B21" s="232" t="s">
        <v>59</v>
      </c>
      <c r="C21" s="36" t="s">
        <v>181</v>
      </c>
      <c r="D21" s="36"/>
      <c r="E21" s="36"/>
      <c r="F21" s="36"/>
      <c r="G21" s="18"/>
      <c r="H21" s="18"/>
      <c r="I21" s="19"/>
      <c r="J21" s="48"/>
      <c r="K21" s="48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6.5" thickBot="1" x14ac:dyDescent="0.3">
      <c r="A22" s="5"/>
      <c r="B22" s="232" t="s">
        <v>60</v>
      </c>
      <c r="C22" s="36" t="s">
        <v>182</v>
      </c>
      <c r="D22" s="36"/>
      <c r="E22" s="36"/>
      <c r="F22" s="36"/>
      <c r="G22" s="18"/>
      <c r="H22" s="18"/>
      <c r="I22" s="19"/>
      <c r="J22" s="48"/>
      <c r="K22" s="48"/>
      <c r="L22" s="238" t="s">
        <v>267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5.75" x14ac:dyDescent="0.25">
      <c r="A23" s="23"/>
      <c r="B23" s="36"/>
      <c r="C23" s="36"/>
      <c r="D23" s="36"/>
      <c r="E23" s="36"/>
      <c r="F23" s="36"/>
      <c r="G23" s="18"/>
      <c r="H23" s="18"/>
      <c r="I23" s="19"/>
      <c r="J23" s="48"/>
      <c r="K23" s="48"/>
      <c r="L23" s="101"/>
      <c r="M23" s="101"/>
      <c r="N23" s="101"/>
      <c r="O23" s="101"/>
      <c r="P23" s="101"/>
      <c r="Q23" s="101"/>
      <c r="R23" s="313" t="s">
        <v>260</v>
      </c>
      <c r="S23" s="101"/>
      <c r="T23" s="101"/>
      <c r="U23" s="101"/>
      <c r="V23" s="101"/>
    </row>
    <row r="24" spans="1:22" ht="15.75" x14ac:dyDescent="0.25">
      <c r="A24" s="28" t="s">
        <v>3</v>
      </c>
      <c r="B24" s="36" t="s">
        <v>617</v>
      </c>
      <c r="C24" s="36"/>
      <c r="D24" s="36"/>
      <c r="E24" s="36"/>
      <c r="F24" s="36"/>
      <c r="G24" s="18"/>
      <c r="H24" s="18"/>
      <c r="I24" s="19"/>
      <c r="J24" s="48"/>
      <c r="K24" s="48"/>
      <c r="L24" s="101"/>
      <c r="M24" s="1" t="s">
        <v>174</v>
      </c>
      <c r="N24" s="101"/>
      <c r="O24" s="101"/>
      <c r="P24" s="101"/>
      <c r="Q24" s="101"/>
      <c r="R24" s="101" t="s">
        <v>284</v>
      </c>
      <c r="S24" s="101"/>
      <c r="T24" s="101"/>
      <c r="U24" s="101"/>
      <c r="V24" s="101"/>
    </row>
    <row r="25" spans="1:22" ht="16.5" thickBot="1" x14ac:dyDescent="0.3">
      <c r="A25" s="9">
        <f>INDEX('Point Grid'!$C$8:$I$32,MATCH($A$1,'Point Grid'!$A$8:$A$32,0),MATCH(A24,'Point Grid'!$C$7:$I$7,0))</f>
        <v>1</v>
      </c>
      <c r="B25" s="36"/>
      <c r="C25" s="36"/>
      <c r="D25" s="36"/>
      <c r="E25" s="36"/>
      <c r="F25" s="36"/>
      <c r="G25" s="18"/>
      <c r="H25" s="18"/>
      <c r="I25" s="19"/>
      <c r="J25" s="48"/>
      <c r="K25" s="48"/>
      <c r="L25" s="101"/>
      <c r="M25" s="310" t="s">
        <v>268</v>
      </c>
      <c r="N25" s="311"/>
      <c r="O25" s="311"/>
      <c r="P25" s="312"/>
      <c r="Q25" s="101"/>
      <c r="R25" s="101" t="s">
        <v>269</v>
      </c>
      <c r="S25" s="101"/>
      <c r="T25" s="101"/>
      <c r="U25" s="101"/>
      <c r="V25" s="101"/>
    </row>
    <row r="26" spans="1:22" ht="16.5" thickBot="1" x14ac:dyDescent="0.3">
      <c r="A26" s="5"/>
      <c r="B26" s="36"/>
      <c r="C26" s="36"/>
      <c r="D26" s="36"/>
      <c r="E26" s="36"/>
      <c r="F26" s="36"/>
      <c r="G26" s="18"/>
      <c r="H26" s="18"/>
      <c r="I26" s="19"/>
      <c r="J26" s="48"/>
      <c r="K26" s="48"/>
      <c r="L26" s="101"/>
      <c r="M26" s="247" t="s">
        <v>42</v>
      </c>
      <c r="N26" s="248">
        <v>12</v>
      </c>
      <c r="O26" s="248">
        <v>24</v>
      </c>
      <c r="P26" s="249">
        <v>36</v>
      </c>
      <c r="Q26" s="101"/>
      <c r="R26" s="101" t="s">
        <v>270</v>
      </c>
      <c r="S26" s="101"/>
      <c r="T26" s="101"/>
      <c r="U26" s="101"/>
      <c r="V26" s="101"/>
    </row>
    <row r="27" spans="1:22" ht="16.5" thickBot="1" x14ac:dyDescent="0.3">
      <c r="A27" s="25"/>
      <c r="B27" s="53"/>
      <c r="C27" s="54"/>
      <c r="D27" s="54"/>
      <c r="E27" s="54"/>
      <c r="F27" s="54"/>
      <c r="G27" s="49"/>
      <c r="H27" s="49"/>
      <c r="I27" s="50"/>
      <c r="J27" s="48"/>
      <c r="K27" s="48"/>
      <c r="L27" s="101"/>
      <c r="M27" s="250" t="s">
        <v>176</v>
      </c>
      <c r="N27" s="314">
        <f>N11+C13</f>
        <v>2333.333333333333</v>
      </c>
      <c r="O27" s="314">
        <f t="shared" ref="O27:O28" si="2">O11+D13</f>
        <v>2536.666666666667</v>
      </c>
      <c r="P27" s="315">
        <f>P11+E13</f>
        <v>2366.666666666667</v>
      </c>
      <c r="Q27" s="101"/>
      <c r="R27" s="101"/>
      <c r="S27" s="101"/>
      <c r="T27" s="101"/>
      <c r="U27" s="101"/>
      <c r="V27" s="101"/>
    </row>
    <row r="28" spans="1:22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101"/>
      <c r="M28" s="250" t="s">
        <v>177</v>
      </c>
      <c r="N28" s="314">
        <f t="shared" ref="N28:N29" si="3">N12+C14</f>
        <v>2233.333333333333</v>
      </c>
      <c r="O28" s="314">
        <f t="shared" si="2"/>
        <v>2460</v>
      </c>
      <c r="P28" s="251"/>
      <c r="Q28" s="101"/>
      <c r="R28" s="313" t="s">
        <v>262</v>
      </c>
      <c r="S28" s="101"/>
      <c r="T28" s="101"/>
      <c r="U28" s="101"/>
      <c r="V28" s="101"/>
    </row>
    <row r="29" spans="1:22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101"/>
      <c r="M29" s="252" t="s">
        <v>178</v>
      </c>
      <c r="N29" s="316">
        <f t="shared" si="3"/>
        <v>3066.666666666667</v>
      </c>
      <c r="O29" s="272"/>
      <c r="P29" s="253"/>
      <c r="Q29" s="101"/>
      <c r="R29" s="101" t="s">
        <v>285</v>
      </c>
      <c r="S29" s="101"/>
      <c r="T29" s="101"/>
      <c r="U29" s="101"/>
      <c r="V29" s="101"/>
    </row>
    <row r="30" spans="1:22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01"/>
      <c r="M30" s="101"/>
      <c r="N30" s="101"/>
      <c r="O30" s="101"/>
      <c r="P30" s="101"/>
      <c r="Q30" s="101"/>
      <c r="R30" s="276"/>
      <c r="S30" s="101"/>
      <c r="T30" s="101"/>
      <c r="U30" s="101"/>
      <c r="V30" s="101"/>
    </row>
    <row r="31" spans="1:22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101"/>
      <c r="M31" s="1" t="s">
        <v>174</v>
      </c>
      <c r="N31" s="101"/>
      <c r="O31" s="101"/>
      <c r="P31" s="101"/>
      <c r="Q31" s="101"/>
      <c r="R31" s="276" t="s">
        <v>156</v>
      </c>
      <c r="S31" s="101"/>
      <c r="T31" s="276" t="s">
        <v>283</v>
      </c>
      <c r="U31" s="101"/>
      <c r="V31" s="319" t="s">
        <v>282</v>
      </c>
    </row>
    <row r="32" spans="1:22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101"/>
      <c r="M32" s="310" t="s">
        <v>271</v>
      </c>
      <c r="N32" s="311"/>
      <c r="O32" s="311"/>
      <c r="P32" s="312"/>
      <c r="Q32" s="101"/>
      <c r="R32" s="320" t="s">
        <v>272</v>
      </c>
      <c r="S32" s="101"/>
      <c r="T32" s="321" t="s">
        <v>273</v>
      </c>
      <c r="U32" s="101"/>
      <c r="V32" s="321" t="s">
        <v>273</v>
      </c>
    </row>
    <row r="33" spans="2:22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101"/>
      <c r="M33" s="247" t="s">
        <v>42</v>
      </c>
      <c r="N33" s="248">
        <v>12</v>
      </c>
      <c r="O33" s="248">
        <v>24</v>
      </c>
      <c r="P33" s="249">
        <v>36</v>
      </c>
      <c r="Q33" s="101"/>
      <c r="R33" s="274" t="s">
        <v>265</v>
      </c>
      <c r="S33" s="101"/>
      <c r="T33" s="273" t="s">
        <v>265</v>
      </c>
      <c r="U33" s="101"/>
      <c r="V33" s="322" t="s">
        <v>265</v>
      </c>
    </row>
    <row r="34" spans="2:22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101"/>
      <c r="M34" s="250" t="s">
        <v>176</v>
      </c>
      <c r="N34" s="314">
        <f>N27</f>
        <v>2333.333333333333</v>
      </c>
      <c r="O34" s="314">
        <f>O27</f>
        <v>2536.666666666667</v>
      </c>
      <c r="P34" s="317">
        <f>R34+T34+V34</f>
        <v>1920.952380952381</v>
      </c>
      <c r="Q34" s="259" t="s">
        <v>205</v>
      </c>
      <c r="R34" s="323">
        <f>P18</f>
        <v>1406.6666666666667</v>
      </c>
      <c r="S34" s="259" t="s">
        <v>206</v>
      </c>
      <c r="T34" s="244">
        <f>E13</f>
        <v>360</v>
      </c>
      <c r="U34" s="259" t="s">
        <v>206</v>
      </c>
      <c r="V34" s="244">
        <f>E13*D17/(1-D17)</f>
        <v>154.28571428571431</v>
      </c>
    </row>
    <row r="35" spans="2:22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101"/>
      <c r="M35" s="250" t="s">
        <v>177</v>
      </c>
      <c r="N35" s="314">
        <f>N28</f>
        <v>2233.333333333333</v>
      </c>
      <c r="O35" s="314">
        <f>O28</f>
        <v>2460</v>
      </c>
      <c r="P35" s="251"/>
      <c r="Q35" s="101"/>
      <c r="R35" s="243"/>
      <c r="S35" s="101"/>
      <c r="T35" s="101"/>
      <c r="U35" s="101"/>
      <c r="V35" s="101"/>
    </row>
    <row r="36" spans="2:22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101"/>
      <c r="M36" s="252" t="s">
        <v>178</v>
      </c>
      <c r="N36" s="316">
        <f>N29</f>
        <v>3066.666666666667</v>
      </c>
      <c r="O36" s="272"/>
      <c r="P36" s="253"/>
      <c r="Q36" s="101"/>
      <c r="R36" s="101"/>
      <c r="S36" s="101"/>
      <c r="T36" s="101"/>
      <c r="U36" s="101"/>
      <c r="V36" s="101"/>
    </row>
    <row r="37" spans="2:22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</row>
    <row r="38" spans="2:22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1" t="s">
        <v>256</v>
      </c>
      <c r="M38" s="101" t="s">
        <v>281</v>
      </c>
      <c r="N38" s="259" t="s">
        <v>205</v>
      </c>
      <c r="O38" s="326" t="s">
        <v>283</v>
      </c>
      <c r="P38" s="259" t="s">
        <v>232</v>
      </c>
      <c r="Q38" s="276" t="s">
        <v>280</v>
      </c>
      <c r="R38" s="259"/>
      <c r="S38" s="276"/>
      <c r="T38" s="101"/>
      <c r="U38" s="101"/>
      <c r="V38" s="101"/>
    </row>
    <row r="39" spans="2:22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101"/>
      <c r="M39" s="101" t="s">
        <v>282</v>
      </c>
      <c r="N39" s="259" t="s">
        <v>205</v>
      </c>
      <c r="O39" s="326" t="s">
        <v>281</v>
      </c>
      <c r="P39" s="259" t="s">
        <v>224</v>
      </c>
      <c r="Q39" s="276" t="s">
        <v>279</v>
      </c>
      <c r="R39" s="101"/>
      <c r="S39" s="101"/>
      <c r="T39" s="101"/>
      <c r="U39" s="101"/>
      <c r="V39" s="101"/>
    </row>
    <row r="40" spans="2:22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</row>
    <row r="41" spans="2:22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259" t="s">
        <v>185</v>
      </c>
      <c r="M41" s="324" t="s">
        <v>282</v>
      </c>
      <c r="N41" s="307" t="s">
        <v>205</v>
      </c>
      <c r="O41" s="325" t="s">
        <v>283</v>
      </c>
      <c r="P41" s="307" t="s">
        <v>224</v>
      </c>
      <c r="Q41" s="308" t="s">
        <v>279</v>
      </c>
      <c r="R41" s="307" t="s">
        <v>232</v>
      </c>
      <c r="S41" s="309" t="s">
        <v>280</v>
      </c>
      <c r="T41" s="101"/>
      <c r="U41" s="101"/>
      <c r="V41" s="101"/>
    </row>
    <row r="42" spans="2:22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</row>
    <row r="43" spans="2:22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2:22" x14ac:dyDescent="0.25">
      <c r="B44" s="48"/>
      <c r="C44" s="48"/>
      <c r="D44" s="48"/>
      <c r="E44" s="48"/>
      <c r="F44" s="48"/>
      <c r="G44" s="48"/>
      <c r="H44" s="48"/>
      <c r="I44" s="48"/>
      <c r="J44" s="48"/>
      <c r="K44" s="22" t="s">
        <v>3</v>
      </c>
      <c r="L44" s="328" t="s">
        <v>288</v>
      </c>
    </row>
    <row r="45" spans="2:22" x14ac:dyDescent="0.25">
      <c r="B45" s="48"/>
      <c r="C45" s="48"/>
      <c r="D45" s="48"/>
      <c r="E45" s="48"/>
      <c r="F45" s="48"/>
      <c r="G45" s="48"/>
      <c r="H45" s="48"/>
      <c r="I45" s="48"/>
      <c r="J45" s="48"/>
      <c r="L45" s="328" t="s">
        <v>289</v>
      </c>
    </row>
    <row r="46" spans="2:22" x14ac:dyDescent="0.25">
      <c r="B46" s="48"/>
      <c r="C46" s="48"/>
      <c r="D46" s="48"/>
      <c r="E46" s="48"/>
      <c r="F46" s="48"/>
      <c r="G46" s="48"/>
      <c r="H46" s="48"/>
      <c r="I46" s="48"/>
      <c r="J46" s="48"/>
      <c r="L46" s="328" t="s">
        <v>290</v>
      </c>
    </row>
    <row r="47" spans="2:22" x14ac:dyDescent="0.25">
      <c r="B47" s="48"/>
      <c r="C47" s="48"/>
      <c r="D47" s="48"/>
      <c r="E47" s="48"/>
      <c r="F47" s="48"/>
      <c r="G47" s="48"/>
      <c r="H47" s="48"/>
      <c r="I47" s="48"/>
      <c r="J47" s="48"/>
      <c r="L47" s="328" t="s">
        <v>291</v>
      </c>
    </row>
    <row r="48" spans="2:22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spans="2:11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2:11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2:11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2:11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2:11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2:11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2:11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x14ac:dyDescent="0.25"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2:1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2:11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2:11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2:11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2:11" x14ac:dyDescent="0.25"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2:11" x14ac:dyDescent="0.25"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2:11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2:11" x14ac:dyDescent="0.25"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2:11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2:1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</row>
    <row r="67" spans="2:11" x14ac:dyDescent="0.25"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2:11" x14ac:dyDescent="0.25">
      <c r="B68" s="48"/>
      <c r="C68" s="48"/>
      <c r="D68" s="48"/>
      <c r="E68" s="48"/>
      <c r="F68" s="48"/>
      <c r="G68" s="48"/>
      <c r="H68" s="48"/>
      <c r="I68" s="48"/>
      <c r="J68" s="48"/>
      <c r="K68" s="48"/>
    </row>
    <row r="69" spans="2:11" x14ac:dyDescent="0.25"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2:11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</row>
    <row r="71" spans="2:11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pans="2:11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</row>
    <row r="73" spans="2:11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</row>
    <row r="74" spans="2:11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</row>
    <row r="75" spans="2:11" x14ac:dyDescent="0.25">
      <c r="B75" s="48"/>
      <c r="C75" s="48"/>
      <c r="D75" s="48"/>
      <c r="E75" s="48"/>
      <c r="F75" s="48"/>
      <c r="G75" s="48"/>
      <c r="H75" s="48"/>
      <c r="I75" s="48"/>
      <c r="J75" s="48"/>
      <c r="K75" s="48"/>
    </row>
    <row r="76" spans="2:11" x14ac:dyDescent="0.25">
      <c r="B76" s="48"/>
      <c r="C76" s="48"/>
      <c r="D76" s="48"/>
      <c r="E76" s="48"/>
      <c r="F76" s="48"/>
      <c r="G76" s="48"/>
      <c r="H76" s="48"/>
      <c r="I76" s="48"/>
      <c r="J76" s="48"/>
      <c r="K76" s="48"/>
    </row>
    <row r="77" spans="2:11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</row>
    <row r="78" spans="2:11" x14ac:dyDescent="0.25">
      <c r="B78" s="48"/>
      <c r="C78" s="48"/>
      <c r="D78" s="48"/>
      <c r="E78" s="48"/>
      <c r="F78" s="48"/>
      <c r="G78" s="48"/>
      <c r="H78" s="48"/>
      <c r="I78" s="48"/>
      <c r="J78" s="48"/>
      <c r="K78" s="48"/>
    </row>
    <row r="79" spans="2:11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</row>
    <row r="80" spans="2:11" x14ac:dyDescent="0.25">
      <c r="B80" s="48"/>
      <c r="C80" s="48"/>
      <c r="D80" s="48"/>
      <c r="E80" s="48"/>
      <c r="F80" s="48"/>
      <c r="G80" s="48"/>
      <c r="H80" s="48"/>
      <c r="I80" s="48"/>
      <c r="J80" s="48"/>
      <c r="K80" s="48"/>
    </row>
    <row r="81" spans="2:11" x14ac:dyDescent="0.25">
      <c r="B81" s="48"/>
      <c r="C81" s="48"/>
      <c r="D81" s="48"/>
      <c r="E81" s="48"/>
      <c r="F81" s="48"/>
      <c r="G81" s="48"/>
      <c r="H81" s="48"/>
      <c r="I81" s="48"/>
      <c r="J81" s="48"/>
      <c r="K81" s="48"/>
    </row>
    <row r="82" spans="2:11" x14ac:dyDescent="0.25">
      <c r="B82" s="48"/>
      <c r="C82" s="48"/>
      <c r="D82" s="48"/>
      <c r="E82" s="48"/>
      <c r="F82" s="48"/>
      <c r="G82" s="48"/>
      <c r="H82" s="48"/>
      <c r="I82" s="48"/>
      <c r="J82" s="48"/>
      <c r="K82" s="48"/>
    </row>
  </sheetData>
  <mergeCells count="3">
    <mergeCell ref="H1:I1"/>
    <mergeCell ref="B11:E11"/>
    <mergeCell ref="B4:E4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2025-03-19T13:09:17Z</dcterms:modified>
</cp:coreProperties>
</file>