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Exam 1 (6U)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0" l="1"/>
  <c r="R12" i="37" l="1"/>
  <c r="P12" i="37"/>
  <c r="Q12" i="37"/>
  <c r="V34" i="27" l="1"/>
  <c r="T34" i="27"/>
  <c r="N3" i="36" l="1"/>
  <c r="L10" i="36" l="1"/>
  <c r="N6" i="36"/>
  <c r="N4" i="36"/>
  <c r="L8" i="36" l="1"/>
  <c r="Q21" i="30"/>
  <c r="K32" i="41" l="1"/>
  <c r="K33" i="41"/>
  <c r="K34" i="41"/>
  <c r="K35" i="41"/>
  <c r="K36" i="41"/>
  <c r="L36" i="41"/>
  <c r="L35" i="41"/>
  <c r="L34" i="41"/>
  <c r="L33" i="41"/>
  <c r="L32" i="41"/>
  <c r="P17" i="41"/>
  <c r="P18" i="41"/>
  <c r="P19" i="41"/>
  <c r="P20" i="41"/>
  <c r="P21" i="41"/>
  <c r="P13" i="41"/>
  <c r="O13" i="41"/>
  <c r="P12" i="41"/>
  <c r="O12" i="41"/>
  <c r="P11" i="41"/>
  <c r="O11" i="41"/>
  <c r="P10" i="41"/>
  <c r="O10" i="41"/>
  <c r="P9" i="41"/>
  <c r="O9" i="41"/>
  <c r="S25" i="37" l="1"/>
  <c r="S24" i="37"/>
  <c r="P24" i="37" s="1"/>
  <c r="P23" i="37" s="1"/>
  <c r="P22" i="37" s="1"/>
  <c r="L22" i="37" s="1"/>
  <c r="L21" i="37"/>
  <c r="M21" i="37" s="1"/>
  <c r="L20" i="37"/>
  <c r="M20" i="37" s="1"/>
  <c r="L18" i="37"/>
  <c r="M18" i="37" s="1"/>
  <c r="L17" i="37"/>
  <c r="M17" i="37" s="1"/>
  <c r="L15" i="37"/>
  <c r="M15" i="37" s="1"/>
  <c r="L14" i="37"/>
  <c r="M14" i="37" s="1"/>
  <c r="L13" i="37"/>
  <c r="M13" i="37" s="1"/>
  <c r="P14" i="37"/>
  <c r="P13" i="37"/>
  <c r="P10" i="37"/>
  <c r="L10" i="37" s="1"/>
  <c r="M10" i="37" s="1"/>
  <c r="U7" i="37" s="1"/>
  <c r="L9" i="37"/>
  <c r="L8" i="37"/>
  <c r="M8" i="37" s="1"/>
  <c r="L7" i="37"/>
  <c r="M7" i="37" s="1"/>
  <c r="M9" i="37"/>
  <c r="P26" i="20"/>
  <c r="N26" i="20"/>
  <c r="N27" i="20" s="1"/>
  <c r="P21" i="20"/>
  <c r="N21" i="20"/>
  <c r="N22" i="20" s="1"/>
  <c r="T16" i="20"/>
  <c r="T14" i="20"/>
  <c r="T12" i="20"/>
  <c r="P47" i="23"/>
  <c r="R44" i="23"/>
  <c r="V39" i="23"/>
  <c r="T39" i="23"/>
  <c r="R24" i="23"/>
  <c r="P24" i="23"/>
  <c r="R21" i="23"/>
  <c r="P21" i="23"/>
  <c r="N21" i="23"/>
  <c r="N22" i="23" s="1"/>
  <c r="Q7" i="23"/>
  <c r="O7" i="23"/>
  <c r="S4" i="23"/>
  <c r="Q4" i="23"/>
  <c r="O4" i="23"/>
  <c r="P45" i="23"/>
  <c r="R47" i="23" s="1"/>
  <c r="U40" i="23"/>
  <c r="Q41" i="23" s="1"/>
  <c r="Q41" i="30"/>
  <c r="O25" i="30"/>
  <c r="S14" i="30"/>
  <c r="Q10" i="30"/>
  <c r="N10" i="30"/>
  <c r="N11" i="30" s="1"/>
  <c r="S13" i="30" s="1"/>
  <c r="L44" i="30"/>
  <c r="Q14" i="30"/>
  <c r="Q13" i="30"/>
  <c r="V5" i="37" l="1"/>
  <c r="W12" i="37"/>
  <c r="O5" i="23"/>
  <c r="L12" i="37"/>
  <c r="M12" i="37" s="1"/>
  <c r="U14" i="37"/>
  <c r="U18" i="37"/>
  <c r="U22" i="37"/>
  <c r="U8" i="37"/>
  <c r="M22" i="37"/>
  <c r="T5" i="37"/>
  <c r="T9" i="23"/>
  <c r="M26" i="23"/>
  <c r="P48" i="23"/>
  <c r="M55" i="23" s="1"/>
  <c r="U14" i="30"/>
  <c r="U13" i="30"/>
  <c r="O21" i="30"/>
  <c r="O22" i="30" s="1"/>
  <c r="M25" i="30" s="1"/>
  <c r="Q25" i="30" s="1"/>
  <c r="N27" i="30" s="1"/>
  <c r="N29" i="27"/>
  <c r="N36" i="27" s="1"/>
  <c r="N28" i="27"/>
  <c r="O28" i="27"/>
  <c r="N13" i="27"/>
  <c r="N12" i="27"/>
  <c r="O12" i="27"/>
  <c r="O11" i="27"/>
  <c r="O27" i="27" s="1"/>
  <c r="P11" i="27"/>
  <c r="R18" i="27" s="1"/>
  <c r="N11" i="27"/>
  <c r="N35" i="27"/>
  <c r="T18" i="27"/>
  <c r="N19" i="27"/>
  <c r="Q16" i="38"/>
  <c r="Q15" i="38"/>
  <c r="S42" i="38"/>
  <c r="Q42" i="38"/>
  <c r="U33" i="38"/>
  <c r="S33" i="38"/>
  <c r="P34" i="38" s="1"/>
  <c r="U25" i="38"/>
  <c r="S25" i="38"/>
  <c r="P25" i="38"/>
  <c r="Q14" i="38"/>
  <c r="O14" i="38"/>
  <c r="O18" i="38" l="1"/>
  <c r="P18" i="27"/>
  <c r="N27" i="27"/>
  <c r="N34" i="27" s="1"/>
  <c r="N18" i="27"/>
  <c r="P27" i="27"/>
  <c r="P26" i="38"/>
  <c r="L45" i="30"/>
  <c r="S41" i="30"/>
  <c r="U41" i="30" s="1"/>
  <c r="O34" i="27"/>
  <c r="O35" i="27"/>
  <c r="O19" i="27"/>
  <c r="N20" i="27"/>
  <c r="O18" i="27"/>
  <c r="R34" i="27"/>
  <c r="P34" i="27" s="1"/>
  <c r="W42" i="38"/>
  <c r="U42" i="38"/>
  <c r="T18" i="38"/>
  <c r="L29" i="39"/>
  <c r="L28" i="39"/>
  <c r="L27" i="39"/>
  <c r="L26" i="39"/>
  <c r="L25" i="39"/>
  <c r="P17" i="39"/>
  <c r="L17" i="39"/>
  <c r="L18" i="39" s="1"/>
  <c r="T12" i="39"/>
  <c r="R12" i="39"/>
  <c r="P12" i="39"/>
  <c r="N12" i="39"/>
  <c r="L13" i="39" s="1"/>
  <c r="L12" i="39"/>
  <c r="O7" i="39"/>
  <c r="O6" i="39"/>
  <c r="O5" i="39"/>
  <c r="O8" i="39" s="1"/>
  <c r="K18" i="41"/>
  <c r="K19" i="41" s="1"/>
  <c r="K20" i="41" s="1"/>
  <c r="K21" i="41" s="1"/>
  <c r="M16" i="41"/>
  <c r="N16" i="41" s="1"/>
  <c r="O16" i="41" s="1"/>
  <c r="P16" i="41" s="1"/>
  <c r="R12" i="41"/>
  <c r="R10" i="41"/>
  <c r="K10" i="41"/>
  <c r="K11" i="41" s="1"/>
  <c r="K12" i="41" s="1"/>
  <c r="K13" i="41" s="1"/>
  <c r="R9" i="41"/>
  <c r="M8" i="41"/>
  <c r="N8" i="41" s="1"/>
  <c r="O8" i="41" s="1"/>
  <c r="P8" i="41" s="1"/>
  <c r="R11" i="41" l="1"/>
  <c r="N4" i="38"/>
  <c r="P44" i="38"/>
  <c r="W28" i="38" s="1"/>
  <c r="P4" i="38" s="1"/>
  <c r="R13" i="41"/>
  <c r="R14" i="41" s="1"/>
  <c r="L25" i="41" s="1"/>
  <c r="O25" i="41"/>
  <c r="M4" i="41" s="1"/>
  <c r="P8" i="1"/>
  <c r="O28" i="1"/>
  <c r="N28" i="1"/>
  <c r="P27" i="1"/>
  <c r="O27" i="1"/>
  <c r="R26" i="1"/>
  <c r="Q26" i="1"/>
  <c r="P26" i="1"/>
  <c r="O26" i="1"/>
  <c r="Q24" i="1"/>
  <c r="P24" i="1"/>
  <c r="O24" i="1"/>
  <c r="O21" i="1"/>
  <c r="P18" i="1"/>
  <c r="O17" i="1"/>
  <c r="N17" i="1"/>
  <c r="P16" i="1"/>
  <c r="O16" i="1"/>
  <c r="P14" i="1"/>
  <c r="O14" i="1"/>
  <c r="P12" i="1"/>
  <c r="O10" i="1"/>
  <c r="P9" i="1"/>
  <c r="O9" i="1"/>
  <c r="M28" i="1"/>
  <c r="A26" i="23"/>
  <c r="A22" i="23"/>
  <c r="A18" i="23"/>
  <c r="A19" i="22"/>
  <c r="A15" i="22"/>
  <c r="A11" i="22"/>
  <c r="A7" i="22"/>
  <c r="A27" i="21"/>
  <c r="A23" i="21"/>
  <c r="A19" i="21"/>
  <c r="A15" i="21"/>
  <c r="A19" i="54"/>
  <c r="A15" i="54"/>
  <c r="A11" i="54"/>
  <c r="A7" i="54"/>
  <c r="A23" i="54"/>
  <c r="A41" i="37"/>
  <c r="A24" i="40"/>
  <c r="A20" i="40"/>
  <c r="A36" i="41"/>
  <c r="A32" i="41"/>
  <c r="A28" i="41"/>
  <c r="A19" i="42"/>
  <c r="A15" i="42"/>
  <c r="A15" i="50"/>
  <c r="A19" i="50"/>
  <c r="A22" i="52"/>
  <c r="A15" i="5"/>
  <c r="A30" i="4"/>
  <c r="A26" i="4"/>
  <c r="A19" i="2"/>
  <c r="N6" i="38" l="1"/>
  <c r="R28" i="38"/>
  <c r="L26" i="41"/>
  <c r="M3" i="41" s="1"/>
  <c r="O31" i="1"/>
  <c r="N31" i="1"/>
  <c r="A15" i="28"/>
  <c r="A11" i="28"/>
  <c r="A7" i="28"/>
  <c r="A11" i="2" l="1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M20" i="1"/>
  <c r="M21" i="1"/>
  <c r="N21" i="1"/>
  <c r="M22" i="1"/>
  <c r="N22" i="1"/>
  <c r="M23" i="1"/>
  <c r="M24" i="1"/>
  <c r="N24" i="1"/>
  <c r="M25" i="1"/>
  <c r="M26" i="1"/>
  <c r="N26" i="1"/>
  <c r="M27" i="1"/>
  <c r="N27" i="1"/>
  <c r="M29" i="1"/>
  <c r="N29" i="1"/>
  <c r="O29" i="1"/>
  <c r="M30" i="1"/>
  <c r="N30" i="1"/>
  <c r="M31" i="1"/>
  <c r="M32" i="1"/>
  <c r="N32" i="1"/>
  <c r="M8" i="1"/>
  <c r="N8" i="1"/>
  <c r="O8" i="1"/>
  <c r="M9" i="1"/>
  <c r="N9" i="1"/>
  <c r="M10" i="1"/>
  <c r="N10" i="1"/>
  <c r="M11" i="1"/>
  <c r="N11" i="1"/>
  <c r="O11" i="1"/>
  <c r="A15" i="52"/>
  <c r="A19" i="49"/>
  <c r="A15" i="49"/>
  <c r="M2" i="1" l="1" a="1"/>
  <c r="M2" i="1" s="1"/>
  <c r="P2" i="1" s="1"/>
  <c r="A13" i="4" l="1"/>
  <c r="A7" i="4"/>
  <c r="A11" i="5"/>
  <c r="A7" i="5"/>
  <c r="A15" i="53"/>
  <c r="A11" i="53"/>
  <c r="A7" i="53"/>
  <c r="A11" i="52"/>
  <c r="A7" i="52"/>
  <c r="A17" i="51"/>
  <c r="A13" i="51"/>
  <c r="A11" i="50"/>
  <c r="A7" i="50"/>
  <c r="A11" i="49"/>
  <c r="A7" i="49"/>
  <c r="A11" i="42"/>
  <c r="A7" i="42"/>
  <c r="A15" i="40"/>
  <c r="A11" i="40"/>
  <c r="A37" i="37"/>
  <c r="A33" i="37"/>
  <c r="A20" i="36"/>
  <c r="A16" i="36"/>
  <c r="A11" i="21"/>
  <c r="A7" i="21"/>
  <c r="A29" i="30"/>
  <c r="A25" i="30"/>
  <c r="A21" i="30"/>
  <c r="A17" i="29"/>
  <c r="A13" i="29"/>
  <c r="A25" i="27"/>
  <c r="A21" i="27"/>
  <c r="A15" i="2"/>
  <c r="A7" i="2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M3" i="1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13" i="1"/>
  <c r="J9" i="1"/>
  <c r="J21" i="1"/>
  <c r="J14" i="1"/>
  <c r="J19" i="1"/>
  <c r="J15" i="1"/>
  <c r="J27" i="1"/>
  <c r="J17" i="1"/>
  <c r="J20" i="1"/>
  <c r="J16" i="1"/>
  <c r="J26" i="1"/>
  <c r="J10" i="1"/>
  <c r="J11" i="1"/>
  <c r="J12" i="1"/>
  <c r="J29" i="1"/>
  <c r="J30" i="1"/>
  <c r="J23" i="1"/>
  <c r="J22" i="1"/>
  <c r="J24" i="1"/>
  <c r="J28" i="1"/>
  <c r="J18" i="1"/>
  <c r="J32" i="1"/>
  <c r="J25" i="1"/>
  <c r="J31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<sst xmlns="http://schemas.openxmlformats.org/spreadsheetml/2006/main" count="1938" uniqueCount="934">
  <si>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</si>
  <si>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</si>
  <si>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</si>
  <si>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</si>
  <si>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</si>
  <si>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</si>
  <si>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</si>
  <si>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</si>
  <si>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</si>
  <si>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</si>
  <si>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</si>
  <si>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</si>
  <si>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</si>
  <si>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</si>
  <si>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</si>
  <si>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</si>
  <si>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</si>
  <si>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</si>
  <si>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</si>
  <si>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</si>
  <si>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</si>
  <si>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</si>
  <si>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</si>
  <si>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</si>
  <si>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</si>
  <si>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</si>
  <si>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</si>
  <si>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A</t>
  </si>
  <si>
    <t>B</t>
  </si>
  <si>
    <t>Dividends to policyholders</t>
  </si>
  <si>
    <t>D</t>
  </si>
  <si>
    <t>E</t>
  </si>
  <si>
    <t>F</t>
  </si>
  <si>
    <t>G</t>
  </si>
  <si>
    <t>Provision for Reinsurance</t>
  </si>
  <si>
    <t>Total Liabilities</t>
  </si>
  <si>
    <t>Surplus</t>
  </si>
  <si>
    <t>Unearned Premium Reserve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</si>
  <si>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</si>
  <si>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</si>
  <si>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</si>
  <si>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</si>
  <si>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</si>
  <si>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</si>
  <si>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Policy Year</t>
  </si>
  <si>
    <t>Describe the circumstances of the Paul v Virginia case of 1869 and the decision of the Supreme Court.</t>
  </si>
  <si>
    <t>The legislative acts and/or cases below relate to whether insurance regulation should</t>
  </si>
  <si>
    <t>be a state or federal responsibility:</t>
  </si>
  <si>
    <t>C</t>
  </si>
  <si>
    <t>Place them in the correct chronological order.</t>
  </si>
  <si>
    <t>Identify 3 activities that are prohibited by the Clayton Antitrust Act.</t>
  </si>
  <si>
    <t>Identify a potential conflict between the Clayton Antitrust Act and the use of price</t>
  </si>
  <si>
    <t>optimization methods in pricing insurance risks.</t>
  </si>
  <si>
    <t>Paul v Virginia</t>
  </si>
  <si>
    <t>Gramm-Leach-Bliley Act</t>
  </si>
  <si>
    <t>McCarran-Ferguson Act</t>
  </si>
  <si>
    <t>Robinson-Patman amendment</t>
  </si>
  <si>
    <t>Sherman Antitrust Act</t>
  </si>
  <si>
    <t>Clayton Antitrust Act</t>
  </si>
  <si>
    <t>U.S. v SEUA (South-East Underwriters Association)</t>
  </si>
  <si>
    <t>Identify and briefly describe 3 reasons for regulatory failure.</t>
  </si>
  <si>
    <t>Identify and briefly describe 3 checks and balances in the current U.S. insurance regulatory system.</t>
  </si>
  <si>
    <t>Briefly describe how each item identified in part (b) above can successfully address one of the</t>
  </si>
  <si>
    <t>issues noted in part (a).</t>
  </si>
  <si>
    <t xml:space="preserve">Briefly describe the 5 steps in the interactive rating process used by A.M. Best, Moody's, and </t>
  </si>
  <si>
    <t>Standard &amp; Poor's to perform their financial strength ratings.</t>
  </si>
  <si>
    <t>Why are interactive ratings important to insurance companies?</t>
  </si>
  <si>
    <t>Identify 2 drawbacks to the methodology described in part (a)</t>
  </si>
  <si>
    <t>Identify the purpose of the Nonadmitted &amp; Reinsurance Reform Act of 2010 (NRRA)</t>
  </si>
  <si>
    <t xml:space="preserve">The NRRA limits regulatory authority of surplus lines to the customer's home state and </t>
  </si>
  <si>
    <t>establishes federal standards for surplus lines regarding: premium taxes, insurer eligibility,</t>
  </si>
  <si>
    <t>commercial purchaser exemptions. Identify and briefly describe 2 key provisions of NRRA.</t>
  </si>
  <si>
    <t>If a buyer purchased property coverage from an out-of-state unauthorized insurer through</t>
  </si>
  <si>
    <t>a direct placement transaction, and the only connection between the buyer and</t>
  </si>
  <si>
    <t>the home state is the location of the covered property in the home state, can the home</t>
  </si>
  <si>
    <t>state tax or otherwise regulate the transaction?</t>
  </si>
  <si>
    <t>Justify your answer and include any relevant legal precedents.</t>
  </si>
  <si>
    <t>A surplus lines carrier is generally not able to write surplus lines insurance in its state</t>
  </si>
  <si>
    <t>of domicile, but many states are changing their laws to allow for this.</t>
  </si>
  <si>
    <t>Identify 2 of the 4 criteria a surplus lines insurer must generally satisfy to become a DSLI or</t>
  </si>
  <si>
    <t>Domestic Surplus Lines Insurer.</t>
  </si>
  <si>
    <t>Triple A Insurance was a small regional auto insurer with a long estabilshed history in their state.</t>
  </si>
  <si>
    <t>Their underwriting results had always been profitable and stable but the Board of Directors recently</t>
  </si>
  <si>
    <t>instituted an aggressive growth strategy with the goal of becoming a nationally recognized</t>
  </si>
  <si>
    <t>auto insurer. Senior management had serious reservations about the board's</t>
  </si>
  <si>
    <t>growth strategy however, and over the past year all the senior managers resigned. The chief</t>
  </si>
  <si>
    <t>actuary also resigned and the new senior management consists entirely of individuals with</t>
  </si>
  <si>
    <t>limited insurance experience, and the chief actuary position is currently vacant. The Board of</t>
  </si>
  <si>
    <t>Directors is nonetheless proceeding with this aggressive growth strategy.</t>
  </si>
  <si>
    <t>Assess the future of Triple A Insurance from the point of view of a regulator. Provide 2 distinct</t>
  </si>
  <si>
    <t>comments.</t>
  </si>
  <si>
    <t>Identify the 2 main steps in regulatory intervention for a troubled insurer.</t>
  </si>
  <si>
    <t>Fully describe Assigned Risk Plans.</t>
  </si>
  <si>
    <t>Fully describe Joint Underwriting Associations.</t>
  </si>
  <si>
    <t>Identify something that could make a driver ineligible to be placed in an Assigned Risk Plan.</t>
  </si>
  <si>
    <t>Identify 2 types of exposures that may be covered under Fair Access to Insurance</t>
  </si>
  <si>
    <t>Requirements (FAIR) plan.</t>
  </si>
  <si>
    <t>Briefly describe 4 reasons for governmental participation in insurance and provide</t>
  </si>
  <si>
    <t>an example for each.</t>
  </si>
  <si>
    <t>Briefly describe whether crop insurance is mandatory for farmers?</t>
  </si>
  <si>
    <t>Discuss the motivation for creating the Federal Crop Insurance Program.</t>
  </si>
  <si>
    <t>Briefly describe 2 arguments against a Federal Crop Insurance Program.</t>
  </si>
  <si>
    <t>Briefly describe the National Flood Insurance Program (NFIP).</t>
  </si>
  <si>
    <t>Identify 2 ways that NFIP is different from traditional private insurance.</t>
  </si>
  <si>
    <t>Identify and briefly describe 2 issues &amp; barriers to private flood insurance.</t>
  </si>
  <si>
    <t>Briefly describe how the issues &amp; barriers to private flood insurance in</t>
  </si>
  <si>
    <t>part (c) could be addressed.</t>
  </si>
  <si>
    <t>Sch. P, Part 2 - Incurred Net Loss &amp; DCC Expense Reported at Year-End</t>
  </si>
  <si>
    <t>AY</t>
  </si>
  <si>
    <t>Sch. P, Part 3 - Cumulative Paid Net Loss &amp; DCC Reported at Year-End</t>
  </si>
  <si>
    <t>Sch. P, Part 4 - Bulk &amp; IBNR Reserves on Net Loss &amp; DCC Reported at Year-End</t>
  </si>
  <si>
    <t>Calendar year 2016 case incurred net loss &amp; DCC expense</t>
  </si>
  <si>
    <t>Calendar year 2016 paid net loss &amp; DCC expense</t>
  </si>
  <si>
    <t>Calculate the paid-to-incurred ratio at 12 months for each AY and interpret the results.</t>
  </si>
  <si>
    <t>surplus as of PRIOR year-end</t>
  </si>
  <si>
    <t>net income</t>
  </si>
  <si>
    <t>24-37</t>
  </si>
  <si>
    <t>direct charges to surplus</t>
  </si>
  <si>
    <t>surplus as of CURRENT year-end</t>
  </si>
  <si>
    <t>?</t>
  </si>
  <si>
    <t>Statement of Income, Capital &amp; Surplus Account, Year X</t>
  </si>
  <si>
    <t>Line</t>
  </si>
  <si>
    <t>Item</t>
  </si>
  <si>
    <t>Amt 000s</t>
  </si>
  <si>
    <t>Define the following terms and identity it's use/purpose in financial statements:</t>
  </si>
  <si>
    <t>i</t>
  </si>
  <si>
    <t>ii</t>
  </si>
  <si>
    <t>i.</t>
  </si>
  <si>
    <t>ii.</t>
  </si>
  <si>
    <t>Income Statement</t>
  </si>
  <si>
    <t>Balance Sheet</t>
  </si>
  <si>
    <t>Define the 'capital and surplus' exhibit in a set of financial statements.</t>
  </si>
  <si>
    <t>Using the list below:</t>
  </si>
  <si>
    <t>B/S: asset side</t>
  </si>
  <si>
    <t>B/S: liability side (liability item)</t>
  </si>
  <si>
    <t>B/S: liability side (surplus item)</t>
  </si>
  <si>
    <t>B/S exhibit: details of write-ins</t>
  </si>
  <si>
    <t>I/S exhibit: U/W income</t>
  </si>
  <si>
    <t>I/S exhibit: investment income</t>
  </si>
  <si>
    <t>I/S exhibit: other income</t>
  </si>
  <si>
    <t>I/S exhibit: capital &amp; surplus account</t>
  </si>
  <si>
    <t>Identify the location of the following annual statement items:</t>
  </si>
  <si>
    <t>Losses incurred (Part 2, Line 35, Column 7)</t>
  </si>
  <si>
    <t>Surplus as regards policyholders, December 31 prior year (Page 4, Line 39, Column 2)</t>
  </si>
  <si>
    <t>Capital changes</t>
  </si>
  <si>
    <t>Premiums earned (Part 1, Line 35, Column 4)</t>
  </si>
  <si>
    <t>Losses (Part 2A, Line 35, Column 8)</t>
  </si>
  <si>
    <t>Net investment income earned (Exhibit of Net Investment Income, Line 17)</t>
  </si>
  <si>
    <t>Common capital stock</t>
  </si>
  <si>
    <t>Stocks (Schedule D)</t>
  </si>
  <si>
    <t>LAE</t>
  </si>
  <si>
    <t>TOTAL</t>
  </si>
  <si>
    <t>CY written premium (Year X)</t>
  </si>
  <si>
    <t>CY earned premium (Year X)</t>
  </si>
  <si>
    <t>AY ultimate loss (Year X)</t>
  </si>
  <si>
    <t>Change in AY ultimate loss (Year X-1 &amp; prior)</t>
  </si>
  <si>
    <t>Other U/W</t>
  </si>
  <si>
    <t>Expense</t>
  </si>
  <si>
    <t>Investment</t>
  </si>
  <si>
    <t>Net investment income earned</t>
  </si>
  <si>
    <t>Net realized capital gains</t>
  </si>
  <si>
    <t>Net unrealized capital gains</t>
  </si>
  <si>
    <t>Net gain from agents' or premium balances charged off</t>
  </si>
  <si>
    <t>Dividends to stockholders</t>
  </si>
  <si>
    <t>Finance &amp; service charges not in premiums</t>
  </si>
  <si>
    <t>Aggregate write-ins for miscellaneous income</t>
  </si>
  <si>
    <t>Expenses incurred</t>
  </si>
  <si>
    <t>Expenses paid</t>
  </si>
  <si>
    <t>Calculate CY Statutory Net Income.</t>
  </si>
  <si>
    <t>Calculate Surplus as of CURRENT year-end</t>
  </si>
  <si>
    <t>An insurer has only 2 reinsurers with data as follows:</t>
  </si>
  <si>
    <t>RP</t>
  </si>
  <si>
    <t>Reinsurance Provision</t>
  </si>
  <si>
    <t>T</t>
  </si>
  <si>
    <t>Total Recoverable (includes amounts NOT IN dispute &amp; amounts IN dispute)</t>
  </si>
  <si>
    <t>P</t>
  </si>
  <si>
    <t>Paid Recoverable</t>
  </si>
  <si>
    <t>Collateral (or Offsets to RP)</t>
  </si>
  <si>
    <t>Collateral that is secured</t>
  </si>
  <si>
    <t>Collateral that is unsecured</t>
  </si>
  <si>
    <r>
      <t>C</t>
    </r>
    <r>
      <rPr>
        <vertAlign val="subscript"/>
        <sz val="11"/>
        <rFont val="Calibri"/>
        <family val="2"/>
      </rPr>
      <t>s</t>
    </r>
  </si>
  <si>
    <r>
      <t>C</t>
    </r>
    <r>
      <rPr>
        <vertAlign val="subscript"/>
        <sz val="11"/>
        <rFont val="Calibri"/>
        <family val="2"/>
      </rPr>
      <t>u</t>
    </r>
  </si>
  <si>
    <t>Unauthorized</t>
  </si>
  <si>
    <t>Authorized</t>
  </si>
  <si>
    <t>Reinsurer B</t>
  </si>
  <si>
    <t>Recoverables NOT in dispute</t>
  </si>
  <si>
    <t>Recoverable on paid loss &amp; LAE</t>
  </si>
  <si>
    <t>Recoverable on paid loss &amp; LAE &gt; 90 days past due</t>
  </si>
  <si>
    <t>Recoverable on paid loss &amp; LAE &gt; 120 days past due</t>
  </si>
  <si>
    <t>Recoverables in dispute</t>
  </si>
  <si>
    <t>Total reinsurance Recoverable</t>
  </si>
  <si>
    <t>Other amounts due reinsurers</t>
  </si>
  <si>
    <t>Other junk you need for the calculation</t>
  </si>
  <si>
    <t>Letters of credit (LOC)</t>
  </si>
  <si>
    <t>Ceded balances payable</t>
  </si>
  <si>
    <t>Amount received prior 90 days</t>
  </si>
  <si>
    <t>Reinsurer A</t>
  </si>
  <si>
    <t>Calculate provision for reinsurance.</t>
  </si>
  <si>
    <t>CY</t>
  </si>
  <si>
    <t>CY-1</t>
  </si>
  <si>
    <t>CY-2</t>
  </si>
  <si>
    <t>Gross Premiums Earned</t>
  </si>
  <si>
    <t>Net Premiums Earned</t>
  </si>
  <si>
    <t>Gross Premiums Written</t>
  </si>
  <si>
    <t>Net Premiums Written</t>
  </si>
  <si>
    <t>Net Investment income earned</t>
  </si>
  <si>
    <t>Reinsurance Premiums ceded: Affiliates</t>
  </si>
  <si>
    <t>Reinsurance Premiums ceded: Non Affiliates</t>
  </si>
  <si>
    <t>Reinsurance Ceded Commissions</t>
  </si>
  <si>
    <t>Reinsurance Ceded Contingent Commissions</t>
  </si>
  <si>
    <t>Total Other income</t>
  </si>
  <si>
    <t>Net Losses &amp; LAE Incurred</t>
  </si>
  <si>
    <t>Other underwriting expenses incurred</t>
  </si>
  <si>
    <t>Cash &amp; Invested Assets</t>
  </si>
  <si>
    <t>Investment Income Due &amp; Accured</t>
  </si>
  <si>
    <t>Liquid Assets</t>
  </si>
  <si>
    <t>Agents Balances in Collection</t>
  </si>
  <si>
    <t>Agents Balances Deferred</t>
  </si>
  <si>
    <t>Ceded UEPR: Affiliates</t>
  </si>
  <si>
    <t>Ceded UEPR: Non Affiliates</t>
  </si>
  <si>
    <t>Loss &amp; LAE Reserves</t>
  </si>
  <si>
    <t>Borrowed Money</t>
  </si>
  <si>
    <t>Surplus Paid In</t>
  </si>
  <si>
    <t>1yr Reserve Development</t>
  </si>
  <si>
    <t>2yr Reserve Development</t>
  </si>
  <si>
    <t>Calculate IRIS ratios 1 through 13 and state whether each is within its acceptable range.</t>
  </si>
  <si>
    <t>Asses whether any of the IRIS ratios calculated in part (a) need to be recalculated.</t>
  </si>
  <si>
    <t>Recalculate any IRIS ratios identified in part (b).</t>
  </si>
  <si>
    <t>Total Adjusted Capital</t>
  </si>
  <si>
    <t>R0 charge</t>
  </si>
  <si>
    <t>R1 charge</t>
  </si>
  <si>
    <t>R2 charge</t>
  </si>
  <si>
    <t>R3 charge</t>
  </si>
  <si>
    <t>R4 charge</t>
  </si>
  <si>
    <t>R5 charge</t>
  </si>
  <si>
    <t>Company net loss &amp; LAE ratio</t>
  </si>
  <si>
    <t>Company expense ratio</t>
  </si>
  <si>
    <t>Policyholder dividend ratio</t>
  </si>
  <si>
    <t>Calculate the RBC ratio.</t>
  </si>
  <si>
    <t>What regulatory action should be taken based on the RBC ratio?</t>
  </si>
  <si>
    <t>Fixed Income Assets</t>
  </si>
  <si>
    <t>RBC</t>
  </si>
  <si>
    <t>TOP 10 issuer</t>
  </si>
  <si>
    <t>factor</t>
  </si>
  <si>
    <t>U.S. government</t>
  </si>
  <si>
    <t>Equity Assets</t>
  </si>
  <si>
    <t>--</t>
  </si>
  <si>
    <t>Schedule BA assets</t>
  </si>
  <si>
    <t>Items highlighted in red are NOT subject to the ACC or BSF.</t>
  </si>
  <si>
    <t>Amount issued by</t>
  </si>
  <si>
    <t>Amount</t>
  </si>
  <si>
    <t>Cash &amp; equivalents</t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</si>
  <si>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</si>
  <si>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</si>
  <si>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</si>
  <si>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</si>
  <si>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</si>
  <si>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</si>
  <si>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Class 01 unaffiliated Prfd. Stck.</t>
  </si>
  <si>
    <t>Class 02 unaffiliated Prfd. Stck.</t>
  </si>
  <si>
    <t>Class 03 unaffiliated Prfd. Stck.</t>
  </si>
  <si>
    <t>Class 04 unaffiliated Prfd. Stck.</t>
  </si>
  <si>
    <t>Class 05 unaffiliated Prfd. Stck.</t>
  </si>
  <si>
    <t>Class 06 unaffiliated Prfd. Stck.</t>
  </si>
  <si>
    <t>Real estate</t>
  </si>
  <si>
    <t>Other admitted unaff. common Stck.</t>
  </si>
  <si>
    <t>Mortgage bonds</t>
  </si>
  <si>
    <t>Asset</t>
  </si>
  <si>
    <t># Issuers</t>
  </si>
  <si>
    <t>Calculate RBC charges R1 and R2</t>
  </si>
  <si>
    <t>Contrast SAP and GAAP treatment for the following items:</t>
  </si>
  <si>
    <t>Structured settlements</t>
  </si>
  <si>
    <t>Ceded loss reserves for prospective reinsurance</t>
  </si>
  <si>
    <t>Ceded loss reserves for retroactive reinsurance</t>
  </si>
  <si>
    <t>Non-admitted assets</t>
  </si>
  <si>
    <t>Premium Deficiency Reserve</t>
  </si>
  <si>
    <t>Calculate the missing SAP quantities in this balance sheet presentation for prospective reinsurance.</t>
  </si>
  <si>
    <t>GAAP basis</t>
  </si>
  <si>
    <t>Assets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</si>
  <si>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</si>
  <si>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</si>
  <si>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</si>
  <si>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</si>
  <si>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Liabilities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</si>
  <si>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</si>
  <si>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</si>
  <si>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</si>
  <si>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SAP basis</t>
  </si>
  <si>
    <t>AS line</t>
  </si>
  <si>
    <t>Assets (page 2)</t>
  </si>
  <si>
    <t>page 2</t>
  </si>
  <si>
    <t>On Paid Losses</t>
  </si>
  <si>
    <t>16.1</t>
  </si>
  <si>
    <t>Liabilities (page 3)</t>
  </si>
  <si>
    <t>page 3</t>
  </si>
  <si>
    <t>Reserve for Losses and Loss Adjustment Expenses</t>
  </si>
  <si>
    <t>1+3</t>
  </si>
  <si>
    <t>Ceded Reinsurance Premium Payable (Net of Ceded Commission)</t>
  </si>
  <si>
    <t>Which section of the SAO (Statement of Actuarial Opinion) discusses qualifications of the Appointed Actuary?</t>
  </si>
  <si>
    <t>Which section of the SAO discusses RMAD (Risk of Material Adverse Deviation)??</t>
  </si>
  <si>
    <t>What general category of information is shown in Exhibit A of the SAO? (not required to list specific items)</t>
  </si>
  <si>
    <t>What general category of information is shown in Exhibit B of the SAO? (not required to list specific items)</t>
  </si>
  <si>
    <t>Who is the audience for the AOS (Actuarial Opinion Summary)?</t>
  </si>
  <si>
    <t>Identify the 5 items that can potentially be included in the AOS.</t>
  </si>
  <si>
    <t>Briefly describe 2 required disclosures in the Identification section of the SAO.</t>
  </si>
  <si>
    <t>Briefly describe 2 required disclosures in the Scope section of the SAO.</t>
  </si>
  <si>
    <t>Briefly describe 2 required disclosures in the Opinion section of the SAO.</t>
  </si>
  <si>
    <t>Briefly describe 2 required disclosures in the Relevant Comments section of the SAO.</t>
  </si>
  <si>
    <t>An insurance company started operations in 2021 and the following information is for 2021 year-end:</t>
  </si>
  <si>
    <t>materiality standard</t>
  </si>
  <si>
    <t>TAC (Total Adjusted Capital)</t>
  </si>
  <si>
    <t>ACL capital (Authorized Control Level)</t>
  </si>
  <si>
    <t>Justify the type of opinion that should be issued for this company.</t>
  </si>
  <si>
    <t>Determine whether RMAD (Risk of Material Deviation) is likely to exist.</t>
  </si>
  <si>
    <t>Apply the "Bright Line Indicator Test" and explain how it is used by regulators.</t>
  </si>
  <si>
    <t>Paid loss</t>
  </si>
  <si>
    <t>Case reserves</t>
  </si>
  <si>
    <t>Management-held IBNR</t>
  </si>
  <si>
    <t>Actuary's point-estimate of ultimate loss</t>
  </si>
  <si>
    <t>Actuary's low end of range</t>
  </si>
  <si>
    <t>Actuary's HIGH end of range</t>
  </si>
  <si>
    <t>This auto insurance company has been in business for 60 years. It has very strict underwriting guidelines</t>
  </si>
  <si>
    <t>and a conservative reserving philosophy. It's premium volume and underwriting results have been historically</t>
  </si>
  <si>
    <t>stable. Also, management is experienced and considers risk minimization to be a primary goal.</t>
  </si>
  <si>
    <t>Amounts are in millions</t>
  </si>
  <si>
    <t>ASSETS: Bonds</t>
  </si>
  <si>
    <t>ASSETS: Cash &amp; Cash Equivalents</t>
  </si>
  <si>
    <t>ASSETS: Amounts Recoverable from Reinsurers</t>
  </si>
  <si>
    <t>LIABILITIES: Losses</t>
  </si>
  <si>
    <t>LIABILITIES: Loss Adjustment Expenses</t>
  </si>
  <si>
    <t>LIABILITIES: Other Expenses</t>
  </si>
  <si>
    <t>There are no other assets or liabilities.</t>
  </si>
  <si>
    <t>Actuary's point-estimate of reserves</t>
  </si>
  <si>
    <t>Authorized Control Level RBC</t>
  </si>
  <si>
    <t xml:space="preserve">Propose and calculate three materiality standards, based on three different metrics, that may be </t>
  </si>
  <si>
    <t>considered by the Appointed Actuary in preparing the Statement of Actuarial Opinion.</t>
  </si>
  <si>
    <t>Justify the selection of one materiality standard from part a. above to be considered</t>
  </si>
  <si>
    <t>when evaluating whether there is a risk of material adverse deviation.</t>
  </si>
  <si>
    <t>Fully explain whether there is a risk of material adverse deviation.</t>
  </si>
  <si>
    <t>The actuary has determined a reasonable range of reserves of 81 million</t>
  </si>
  <si>
    <t>to 93 million with a point estimate of 87 million.</t>
  </si>
  <si>
    <t>Company management booked reserves of 79 million, and the state of domicile is Florida. These</t>
  </si>
  <si>
    <t>reserves were computed using a machine learning algortihm which is not yet a commonly accepted method.</t>
  </si>
  <si>
    <t>The Scope does not include material Unearned Premium Reserves for P&amp;C Long Duration Contracts</t>
  </si>
  <si>
    <t>or Other Loss Reserve items.</t>
  </si>
  <si>
    <t>Identify the type of opinion the actuary should issue.</t>
  </si>
  <si>
    <t>Propose language for the opinion.</t>
  </si>
  <si>
    <t>Identify 2 conditions for a contract to receive reinsurance accounting treatment</t>
  </si>
  <si>
    <t>Identify the components of insurance risk</t>
  </si>
  <si>
    <t>Identify reasons for a commutation to occur.</t>
  </si>
  <si>
    <t>Primary Insurer</t>
  </si>
  <si>
    <t>Ceded Paid Losses without Commutation</t>
  </si>
  <si>
    <t>PY-2</t>
  </si>
  <si>
    <t>PY-1</t>
  </si>
  <si>
    <t>PY</t>
  </si>
  <si>
    <t>Net Reserves without Commutation</t>
  </si>
  <si>
    <t>The insurer has decided to commute this contract for PY-2 within the latest calendar year.</t>
  </si>
  <si>
    <t>Restate the primary insurer's net paid loss triangle after commutation.</t>
  </si>
  <si>
    <t>Restate the primary insurer's net ultimate loss triangle after commutation.</t>
  </si>
  <si>
    <t>Answers:</t>
  </si>
  <si>
    <t>Facts:</t>
  </si>
  <si>
    <t xml:space="preserve">  - Prior to 1869, insurance was regulated exclusively by states.</t>
  </si>
  <si>
    <t xml:space="preserve">  - Paul was not licensed by VA to sell insurance for companies domiciled in NY, but did so anyway.</t>
  </si>
  <si>
    <t xml:space="preserve">  - Paul was arrested and fined.</t>
  </si>
  <si>
    <t>Issues:</t>
  </si>
  <si>
    <t xml:space="preserve">  - Did VA have the authority to prevent Paul from selling NY policies in VA?</t>
  </si>
  <si>
    <t>Rulings:</t>
  </si>
  <si>
    <t xml:space="preserve">  - Supreme Court: Yes, states could regulate insurance without violating U.S. Constitution.</t>
  </si>
  <si>
    <t xml:space="preserve">  - Reason: Insurance is a contract delivered locally, not interstate commerce,</t>
  </si>
  <si>
    <t xml:space="preserve">    so federal legislation doesn't apply.</t>
  </si>
  <si>
    <t>Year</t>
  </si>
  <si>
    <t>Act/Case</t>
  </si>
  <si>
    <t>Paul v Virgina</t>
  </si>
  <si>
    <t>Any 3 of..</t>
  </si>
  <si>
    <t>Hint:</t>
  </si>
  <si>
    <t>TEMPO</t>
  </si>
  <si>
    <r>
      <rPr>
        <b/>
        <sz val="11"/>
        <color rgb="FFFF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ying</t>
    </r>
  </si>
  <si>
    <t xml:space="preserve">  -  requiring purchase of one product to be able to purchase another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</si>
  <si>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xclusive dealings</t>
    </r>
  </si>
  <si>
    <t xml:space="preserve">  - sale of insurance conditional on buyer not doing other business with competitors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</si>
  <si>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ergers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&amp;Acquisitions that lessen competition</t>
    </r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</si>
  <si>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rice discrimination</t>
    </r>
  </si>
  <si>
    <t xml:space="preserve">  - pricing differences between similar risks</t>
  </si>
  <si>
    <r>
      <rPr>
        <b/>
        <sz val="11"/>
        <color rgb="FFFF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ne person cannot be director of 2 competing companies</t>
    </r>
  </si>
  <si>
    <t>Price optimization methods allow for the possibility that similar risks are priced differently.</t>
  </si>
  <si>
    <t>This may violate the prohibition on price discrimination in the Clayton Antitrust Act.</t>
  </si>
  <si>
    <t>Regulatory Fallibility – Regulators are humans. Humans make errors.</t>
  </si>
  <si>
    <t>Regulatory Forbearance – Regulators can be slow to react in taking action since if the firm fails, jobs may be lost, policyholders impacted, creditors lose, etc.</t>
  </si>
  <si>
    <t>Regulatory Capture – Regulators may not be working in the best interest of those they regulate because of lobbying or pressure from those they regulate.</t>
  </si>
  <si>
    <t>It is not clear that graders will accept "peer pressure" and "peer review" as being distinct from "duplication"</t>
  </si>
  <si>
    <t>Duplication</t>
  </si>
  <si>
    <t xml:space="preserve"> - 1 state may missing warning signs of a troubled company</t>
  </si>
  <si>
    <t>Diversity of perspective</t>
  </si>
  <si>
    <t>Market discipline</t>
  </si>
  <si>
    <t xml:space="preserve">   (eliminates moral hazard of relying on federal government)</t>
  </si>
  <si>
    <t>Duplication can address fallibility because if one regulator makes a mistake, the mistake</t>
  </si>
  <si>
    <t>can be caught by another regulator in a different state.</t>
  </si>
  <si>
    <t>Diversity of perspective can address regulatory capture because not all regulators may be under the same</t>
  </si>
  <si>
    <t>pressure from lobbying groups or politicians.</t>
  </si>
  <si>
    <t>Market discipline can address forbearance because a company going bankrupt is worse than just some of the</t>
  </si>
  <si>
    <t>empolyees of a company losing their jobs.</t>
  </si>
  <si>
    <t xml:space="preserve"> - Multi-state insurers are subject to regulation in each state of operation</t>
  </si>
  <si>
    <t xml:space="preserve"> - But it's unlikely that all states would miss the warning signs</t>
  </si>
  <si>
    <t xml:space="preserve"> - Different regulators have different perspectives regarding regulation</t>
  </si>
  <si>
    <t xml:space="preserve"> - Competing perspectives encourage centrist solutions (prevents overregulation / deregulation)</t>
  </si>
  <si>
    <t xml:space="preserve"> - State-based regulation cannot easily access federal bailout funds</t>
  </si>
  <si>
    <t xml:space="preserve"> - Provides incentive for states to exercise strong regulation</t>
  </si>
  <si>
    <r>
      <rPr>
        <u/>
        <sz val="11"/>
        <color theme="1"/>
        <rFont val="Calibri"/>
        <family val="2"/>
        <scheme val="minor"/>
      </rPr>
      <t>Hint</t>
    </r>
    <r>
      <rPr>
        <sz val="11"/>
        <color theme="1"/>
        <rFont val="Calibri"/>
        <family val="2"/>
        <scheme val="minor"/>
      </rPr>
      <t>:</t>
    </r>
  </si>
  <si>
    <t>RM-PDP</t>
  </si>
  <si>
    <t>Research: by ratings analysts (insurer submits proprietary info)</t>
  </si>
  <si>
    <t>Meeting: between rating analysts &amp; insurer's senior management for presentations</t>
  </si>
  <si>
    <t>Proposal: the rating analyst leader proposes a rating (insurer may submit further info)</t>
  </si>
  <si>
    <t>Decision: by ratings committee</t>
  </si>
  <si>
    <t>Publication: to public &amp; fee-paying subscribers</t>
  </si>
  <si>
    <t>USE</t>
  </si>
  <si>
    <r>
      <t>&lt;== as in why are ratings "</t>
    </r>
    <r>
      <rPr>
        <u/>
        <sz val="11"/>
        <color theme="1"/>
        <rFont val="Calibri"/>
        <family val="2"/>
        <scheme val="minor"/>
      </rPr>
      <t>use</t>
    </r>
    <r>
      <rPr>
        <sz val="11"/>
        <color theme="1"/>
        <rFont val="Calibri"/>
        <family val="2"/>
        <scheme val="minor"/>
      </rPr>
      <t>ful"</t>
    </r>
  </si>
  <si>
    <t>Unrated insurers: agents are wary of unrated insurers</t>
  </si>
  <si>
    <t>Solvency assessment: 3rd parties such as regulators or investors may rely on a rating agency's assessment</t>
  </si>
  <si>
    <t>Efficiency: agents, underwriters, regulators don't have the expertise to evaluate the financial strength of an insurer</t>
  </si>
  <si>
    <r>
      <rPr>
        <b/>
        <sz val="11"/>
        <color rgb="FFFF0000"/>
        <rFont val="Calibri"/>
        <family val="2"/>
        <scheme val="minor"/>
      </rPr>
      <t>TIES</t>
    </r>
    <r>
      <rPr>
        <sz val="11"/>
        <color theme="1"/>
        <rFont val="Calibri"/>
        <family val="2"/>
        <scheme val="minor"/>
      </rPr>
      <t xml:space="preserve"> up company resources</t>
    </r>
  </si>
  <si>
    <t>Time-consuming: requires extensive meetings with senior management</t>
  </si>
  <si>
    <t>Intrusive: insurer must provide detailed operational info</t>
  </si>
  <si>
    <t>Expensive: insurer must pay for rating agencies to do the interactive ratings</t>
  </si>
  <si>
    <t>Side note:</t>
  </si>
  <si>
    <r>
      <t xml:space="preserve">The answer to this question is </t>
    </r>
    <r>
      <rPr>
        <i/>
        <u/>
        <sz val="11"/>
        <color theme="1"/>
        <rFont val="Calibri"/>
        <family val="2"/>
        <scheme val="minor"/>
      </rPr>
      <t>different</t>
    </r>
    <r>
      <rPr>
        <i/>
        <sz val="11"/>
        <color theme="1"/>
        <rFont val="Calibri"/>
        <family val="2"/>
        <scheme val="minor"/>
      </rPr>
      <t xml:space="preserve"> from the shortcomings of rating agencies themselves, which are:</t>
    </r>
  </si>
  <si>
    <t xml:space="preserve">  - Conflict of interest: rating agencies are paid by the companies they rate</t>
  </si>
  <si>
    <t xml:space="preserve">  - History of unreliability: rating agencies have given high ratings to companies that then went bankrupt</t>
  </si>
  <si>
    <t>Any 2 of..</t>
  </si>
  <si>
    <t xml:space="preserve">    using the NRRA default standards</t>
  </si>
  <si>
    <t>Exempt Commercial Purchaser</t>
  </si>
  <si>
    <t>==&gt;</t>
  </si>
  <si>
    <t>Based on the case State Board of Insurance v. Todd Shipyards Corporation:</t>
  </si>
  <si>
    <t>PHS ≥ 15 million (Policyholder Surplus)</t>
  </si>
  <si>
    <t>Create a better surplus lines tax payment and regulatory system</t>
  </si>
  <si>
    <t xml:space="preserve">  - Only an insured's home state can regulate the placement of surplus lines</t>
  </si>
  <si>
    <t>Uniform Eligibility Standards</t>
  </si>
  <si>
    <t>1-State Compliance:</t>
  </si>
  <si>
    <t xml:space="preserve">  - States are empowered to create uniform eligibility standards for surplus lines insurers but all are currently</t>
  </si>
  <si>
    <t xml:space="preserve">  - States cannot force a broker to do a diligent search if the purchaser is an ECP and</t>
  </si>
  <si>
    <t>National Producer Database</t>
  </si>
  <si>
    <t xml:space="preserve">  - If a state doesn't participate in such a database then they cannot collect licensing fees</t>
  </si>
  <si>
    <t xml:space="preserve">  - This database is for the licensure &amp; renewal of surplus lines brokers</t>
  </si>
  <si>
    <t>Insurer is an eligible surplus lines insurer a jurisdiction other than its state of domicile</t>
  </si>
  <si>
    <t>The insurer’s board of directors passes a resolution seeking to be a domestic surplus lines insurer in the state of domicile</t>
  </si>
  <si>
    <t>Insurance commissioner approval and issuance of certificate of authority</t>
  </si>
  <si>
    <t>The home state cannot tax or regulate this transaction.</t>
  </si>
  <si>
    <t>The broker has disclosed to the purchaser that coverage may be available in the admitted market (which is better regulated)</t>
  </si>
  <si>
    <t>The purchaser has then instructed the broker to purchase insurance in the nonadmitted market</t>
  </si>
  <si>
    <t>The regulator would be very concerned because Triple A is exhibiting several characteristics</t>
  </si>
  <si>
    <t>of companies with a high probability of becoming insolvent. Such characteristics include:</t>
  </si>
  <si>
    <t>growth too rapid</t>
  </si>
  <si>
    <t xml:space="preserve">  - Triple A was a small regional insurer and may be unable to worse than expected underwriting results</t>
  </si>
  <si>
    <t xml:space="preserve">    may not cover future losses</t>
  </si>
  <si>
    <t>Poor governance</t>
  </si>
  <si>
    <t xml:space="preserve">  - The board is instituting strategies that experienced senior management views as extremely risky</t>
  </si>
  <si>
    <t>Entering new markets</t>
  </si>
  <si>
    <t xml:space="preserve">  - Although not a new company, Triple A is entering new markets and competing with other experienced insurers</t>
  </si>
  <si>
    <t xml:space="preserve">  - New business often has significantly higher loss ratios than renewal business</t>
  </si>
  <si>
    <t>Size too small</t>
  </si>
  <si>
    <t>Deficient reserves</t>
  </si>
  <si>
    <t xml:space="preserve">  - With rapid growth, setting reserves too low can temporarily hide poor underwriting results</t>
  </si>
  <si>
    <t>Underpricing</t>
  </si>
  <si>
    <t xml:space="preserve">  - If the aggressive growth strategy involves undercutting competitors then premiums charged</t>
  </si>
  <si>
    <t>Fact-finding</t>
  </si>
  <si>
    <t xml:space="preserve">  - Examine insurer using resources such as financial statements, RBC, IRIS</t>
  </si>
  <si>
    <t xml:space="preserve">  - Use expert judgment to assess qualitative warning signs</t>
  </si>
  <si>
    <t>Select appropriate regulatory action</t>
  </si>
  <si>
    <t xml:space="preserve">  - Mandatory action level / administrative supervision /  receivership</t>
  </si>
  <si>
    <t>ARP</t>
  </si>
  <si>
    <t>JUA</t>
  </si>
  <si>
    <t>Any one of..</t>
  </si>
  <si>
    <t>Any two of..</t>
  </si>
  <si>
    <t xml:space="preserve">  - Driver applies &amp; is rejected by the voluntary market</t>
  </si>
  <si>
    <t xml:space="preserve">  - Driver applies to the ARP</t>
  </si>
  <si>
    <t xml:space="preserve">  - Driver is assigned to an insurer based on insurer's WP market share (Written Premium)</t>
  </si>
  <si>
    <t xml:space="preserve">  - Driver applies to insurer in voluntary market</t>
  </si>
  <si>
    <t xml:space="preserve">  - All insurers in state must share profits/losses/expenses even if they haven't been assigned any risks</t>
  </si>
  <si>
    <t xml:space="preserve">  - Areas susceptible to riots</t>
  </si>
  <si>
    <t xml:space="preserve">  - Habitual violation of the law</t>
  </si>
  <si>
    <t xml:space="preserve">  - Higher-risk coastal properties subject to windstorm damage,</t>
  </si>
  <si>
    <t xml:space="preserve">  - Properties in wooded areas subject to brush fires</t>
  </si>
  <si>
    <t xml:space="preserve">  - Sink-hole susceptible properties</t>
  </si>
  <si>
    <t xml:space="preserve">      - Insurer fully services policy as if voluntarily written (collects premiums, pays claims)</t>
  </si>
  <si>
    <t xml:space="preserve">  - Insurer retains profits/losses</t>
  </si>
  <si>
    <t xml:space="preserve">      - Regulator sets uniform rates (same rates across all insurers)</t>
  </si>
  <si>
    <t xml:space="preserve">  - No valid driver's licence</t>
  </si>
  <si>
    <t xml:space="preserve">  - Felony conviction within the past 36 months</t>
  </si>
  <si>
    <t>Recall the hint:</t>
  </si>
  <si>
    <t>FCC(ES)</t>
  </si>
  <si>
    <t>Any 4 of:</t>
  </si>
  <si>
    <t>Any 2 of:</t>
  </si>
  <si>
    <t>For FILLING NEEDS unmet by private insurance (Ex: TRIA - Terrorism Risk Insurance Act)</t>
  </si>
  <si>
    <t xml:space="preserve">  - May occur when private insurance is not economically viable (after 9/11 terrorist attack in NYC, private market withdrew coverage)</t>
  </si>
  <si>
    <t>When insurance is COMPULSORY (Ex: WC)</t>
  </si>
  <si>
    <t xml:space="preserve">  - If insurance is compulsory but not offered by the private market (for whatever reason) then government must be the provider</t>
  </si>
  <si>
    <t>For CONVENIENCE (Ex: NFIP - National Flood Insurance Program)</t>
  </si>
  <si>
    <t>For EFFICIENCY (Ex: auto insurance)</t>
  </si>
  <si>
    <t>For SOCIAL purposes (Ex: Medicare)</t>
  </si>
  <si>
    <t xml:space="preserve">  - Private market is motivated by profit, sometimes at the expense of social purposes like universal medical coverage for seniors</t>
  </si>
  <si>
    <t xml:space="preserve">  - Agent commissions eliminated → lower expense ratio → lower premiums for consumer</t>
  </si>
  <si>
    <t xml:space="preserve">  - Government may already have necessary structures in place (government already provides disaster relief after floods)</t>
  </si>
  <si>
    <t>Not mandatory</t>
  </si>
  <si>
    <t xml:space="preserve">  - But if not purchased, farmer is NOT elegible for federal disaster relief (this encourages purchase)</t>
  </si>
  <si>
    <t xml:space="preserve">  - Stabilizes an important sector of the economy (protects farmers against catastrophic loss)</t>
  </si>
  <si>
    <t xml:space="preserve">  - Private insurance would be more expensive and/or unavailable due to potential for catastrophic loss</t>
  </si>
  <si>
    <t xml:space="preserve">  - Encourages over-production</t>
  </si>
  <si>
    <t xml:space="preserve">  - Encourages farming in marginal or risky areas</t>
  </si>
  <si>
    <t xml:space="preserve">  - Private insurers make money while government (taxpayers) subsidize the losses</t>
  </si>
  <si>
    <t>NFIP:</t>
  </si>
  <si>
    <t>Differences between NFIP &amp; private insurance, any 2 of:</t>
  </si>
  <si>
    <t xml:space="preserve">  (3) NFIP subsidized rates (a private insurer can't compete with taxpayer-subsidized rates)</t>
  </si>
  <si>
    <t xml:space="preserve">  - Involves private insurers and all tiers of government</t>
  </si>
  <si>
    <t xml:space="preserve">  - A federal flood insurance program administered by FEMA (federal Emergency Management Agency)</t>
  </si>
  <si>
    <t xml:space="preserve">  - Main provider of primary residential flood coverage (versus private flood insurance)</t>
  </si>
  <si>
    <t xml:space="preserve">  - Created in 1968 and participation is voluntary</t>
  </si>
  <si>
    <t xml:space="preserve">  - Provides coverage to high-risk customers who would not be able to obtain affordable coverage in the private market</t>
  </si>
  <si>
    <t xml:space="preserve">  - Protect lenders against mortgage defaults due to uninsured losses</t>
  </si>
  <si>
    <t xml:space="preserve">  - Distribute flood maps (to assist with flood-risk management)</t>
  </si>
  <si>
    <t xml:space="preserve">  - Require land use and building standards for participation in NFIP</t>
  </si>
  <si>
    <t xml:space="preserve">  - Reduce the need for other post-flood disaster aid\</t>
  </si>
  <si>
    <t xml:space="preserve">  - Fund rebuilding after a flood (makes it easier for people to recover)</t>
  </si>
  <si>
    <t xml:space="preserve">  (1) Coverage must be "at least as broad" as NFIP coverage</t>
  </si>
  <si>
    <t xml:space="preserve">  (2) Continuous coverage requirement (switching from public to private may constitute lapse in coverage)</t>
  </si>
  <si>
    <t xml:space="preserve">  (4) Regulatory uncertainty (private coverage increases state involvement which increases compliance costs)</t>
  </si>
  <si>
    <t xml:space="preserve">  (1) Replace "at least as broad" with "comply with state regulations"</t>
  </si>
  <si>
    <t xml:space="preserve">  (3) Reform NFIP rate structure so that prices match what a private insurer would charge</t>
  </si>
  <si>
    <t xml:space="preserve">  (5) Remove personally identifiable information from NFIP data then make data public</t>
  </si>
  <si>
    <t xml:space="preserve">  (6) Expand mandatory purchase requirement</t>
  </si>
  <si>
    <t xml:space="preserve">  (4) Don't change anything - state level authority may be better in the long-term because it encourages state-specific solutions</t>
  </si>
  <si>
    <t xml:space="preserve">  (2) Pass a federal law stating that private flood insurance counts when assessing whether coverage has been continuous</t>
  </si>
  <si>
    <t xml:space="preserve">  (6) Participation rates (must be high enough to manage portfolio)</t>
  </si>
  <si>
    <t xml:space="preserve">  (5) Accurate assessment of flood risk (private insurers may not have credible data but FEMA cannot release NFIP data)</t>
  </si>
  <si>
    <t>Social goals:</t>
  </si>
  <si>
    <t>Non-insurance goals:</t>
  </si>
  <si>
    <t xml:space="preserve">(a) CY 2016 case incurred = </t>
  </si>
  <si>
    <t xml:space="preserve">(b) CY 2016 paid = </t>
  </si>
  <si>
    <t>chg in</t>
  </si>
  <si>
    <t>case = (part 2) - (part 3) - (part 4)</t>
  </si>
  <si>
    <t>case</t>
  </si>
  <si>
    <t>2016</t>
  </si>
  <si>
    <t>paid in 2016 = (cum paid in 2016) - (cum paid in 2015)</t>
  </si>
  <si>
    <t>case incurred 2016</t>
  </si>
  <si>
    <t>=</t>
  </si>
  <si>
    <t>sum(chg in case 2016)</t>
  </si>
  <si>
    <t>+</t>
  </si>
  <si>
    <t xml:space="preserve"> sum(paid in 2016)</t>
  </si>
  <si>
    <t>paid-to-incurred ratio</t>
  </si>
  <si>
    <t>The increase in this ratio from AY 2012 to AY2015 could indicate either a speed-up</t>
  </si>
  <si>
    <t>in settlement rate or a deterioration in case reserve adequacy. This may impact the</t>
  </si>
  <si>
    <t xml:space="preserve">accuracy of a reserve analysis. </t>
  </si>
  <si>
    <t>If settlement rate is increasing, paid development methods may over-estimate the ultimate loss.</t>
  </si>
  <si>
    <t>If case reserve adequacy is decreasing, incurred development methods may under-estimate the ultimate loss</t>
  </si>
  <si>
    <t>The reversal for AY 2016 may indicate that management recognized the issue and took</t>
  </si>
  <si>
    <t>steps to address it.</t>
  </si>
  <si>
    <t>(c) The paid-to-incurred ratio by AY is as follows:</t>
  </si>
  <si>
    <t>The capital and surplus exhibit shows changes in surplus NOT recorded in the income statement.</t>
  </si>
  <si>
    <t>Capital changes:</t>
  </si>
  <si>
    <t>Income statement definition:</t>
  </si>
  <si>
    <t>Income statement use/purpose:</t>
  </si>
  <si>
    <r>
      <t xml:space="preserve">Shows a company's revenue &amp; expenses </t>
    </r>
    <r>
      <rPr>
        <u/>
        <sz val="11"/>
        <color theme="1"/>
        <rFont val="Calibri"/>
        <family val="2"/>
        <scheme val="minor"/>
      </rPr>
      <t>over a particular period</t>
    </r>
  </si>
  <si>
    <t>Shows company's current profitability (a company could have a strong balance sheet but weak current profitability)</t>
  </si>
  <si>
    <t>Shows strength of a company's capital (whether assets are sufficient to cover liabilities and remain solvent)</t>
  </si>
  <si>
    <r>
      <t xml:space="preserve">Shows a company's assets, liabilities, surplus </t>
    </r>
    <r>
      <rPr>
        <u/>
        <sz val="11"/>
        <color theme="1"/>
        <rFont val="Calibri"/>
        <family val="2"/>
        <scheme val="minor"/>
      </rPr>
      <t>at a specific point in time</t>
    </r>
  </si>
  <si>
    <t>Balance sheet definition:</t>
  </si>
  <si>
    <t>Balance sheet use/purpose:</t>
  </si>
  <si>
    <t>Just apply the formulas in the wiki (see further down for details)</t>
  </si>
  <si>
    <t>U/W income</t>
  </si>
  <si>
    <t>CYEP</t>
  </si>
  <si>
    <t>-</t>
  </si>
  <si>
    <t>AYUL</t>
  </si>
  <si>
    <t xml:space="preserve">+  </t>
  </si>
  <si>
    <t xml:space="preserve">-  </t>
  </si>
  <si>
    <t>Net investment income</t>
  </si>
  <si>
    <t>Other income</t>
  </si>
  <si>
    <t>Inc'd other expense</t>
  </si>
  <si>
    <t>Inc'd LAE</t>
  </si>
  <si>
    <t>Chg(AYUL)</t>
  </si>
  <si>
    <t>RP(A)</t>
  </si>
  <si>
    <t>RP(B)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</si>
  <si>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this is the final provision for reinsurance</t>
    </r>
  </si>
  <si>
    <t>unauthorized reinsurer A</t>
  </si>
  <si>
    <t>,</t>
  </si>
  <si>
    <t>x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</si>
  <si>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  <r>
      <rPr>
        <vertAlign val="subscript"/>
        <sz val="11"/>
        <color theme="1"/>
        <rFont val="Calibri"/>
        <family val="2"/>
        <scheme val="minor"/>
      </rPr>
      <t>90</t>
    </r>
  </si>
  <si>
    <t>)</t>
  </si>
  <si>
    <r>
      <t>T</t>
    </r>
    <r>
      <rPr>
        <vertAlign val="superscript"/>
        <sz val="11"/>
        <color theme="1"/>
        <rFont val="Calibri"/>
        <family val="2"/>
        <scheme val="minor"/>
      </rPr>
      <t>d</t>
    </r>
  </si>
  <si>
    <r>
      <t xml:space="preserve">     &lt;== REMEMBER: This is </t>
    </r>
    <r>
      <rPr>
        <b/>
        <i/>
        <sz val="11"/>
        <color rgb="FFFF0000"/>
        <rFont val="Calibri"/>
        <family val="2"/>
        <scheme val="minor"/>
      </rPr>
      <t>capped</t>
    </r>
    <r>
      <rPr>
        <i/>
        <sz val="11"/>
        <color rgb="FFFF0000"/>
        <rFont val="Calibri"/>
        <family val="2"/>
        <scheme val="minor"/>
      </rPr>
      <t xml:space="preserve"> by T = </t>
    </r>
  </si>
  <si>
    <r>
      <t xml:space="preserve">authorized reinsurer B </t>
    </r>
    <r>
      <rPr>
        <i/>
        <sz val="11"/>
        <color theme="1"/>
        <rFont val="Calibri"/>
        <family val="2"/>
        <scheme val="minor"/>
      </rPr>
      <t>(that's overdue)</t>
    </r>
  </si>
  <si>
    <r>
      <t xml:space="preserve">The provision for authorized but overdue reinsurers depends on whether or not they are </t>
    </r>
    <r>
      <rPr>
        <b/>
        <sz val="11"/>
        <color theme="1"/>
        <rFont val="Calibri"/>
        <family val="2"/>
        <scheme val="minor"/>
      </rPr>
      <t>slow-paying</t>
    </r>
    <r>
      <rPr>
        <sz val="11"/>
        <color theme="1"/>
        <rFont val="Calibri"/>
        <family val="2"/>
        <scheme val="minor"/>
      </rPr>
      <t>.</t>
    </r>
  </si>
  <si>
    <t>slow-paying ratio</t>
  </si>
  <si>
    <t>/</t>
  </si>
  <si>
    <t>(</t>
  </si>
  <si>
    <r>
      <t>P</t>
    </r>
    <r>
      <rPr>
        <vertAlign val="superscript"/>
        <sz val="11"/>
        <color theme="1"/>
        <rFont val="Calibri"/>
        <family val="2"/>
        <scheme val="minor"/>
      </rPr>
      <t>n</t>
    </r>
  </si>
  <si>
    <t>Recvd</t>
  </si>
  <si>
    <t>slow-paying threshold is 20% so this reinsurer is</t>
  </si>
  <si>
    <t>if reinsurer IS NOT slow-paying:</t>
  </si>
  <si>
    <r>
      <t>P</t>
    </r>
    <r>
      <rPr>
        <vertAlign val="superscript"/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90</t>
    </r>
  </si>
  <si>
    <t>if reinsurer IS slow-paying:</t>
  </si>
  <si>
    <t xml:space="preserve">x  </t>
  </si>
  <si>
    <t>max(</t>
  </si>
  <si>
    <t>----</t>
  </si>
  <si>
    <t>Recvd ==&gt;</t>
  </si>
  <si>
    <t>part of C ==&gt;</t>
  </si>
  <si>
    <r>
      <t>T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</si>
  <si>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</si>
  <si>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n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</si>
  <si>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>T</t>
    </r>
    <r>
      <rPr>
        <vertAlign val="superscript"/>
        <sz val="11"/>
        <color rgb="FF0070C0"/>
        <rFont val="Calibri"/>
        <family val="2"/>
      </rPr>
      <t>d</t>
    </r>
    <r>
      <rPr>
        <sz val="11"/>
        <color rgb="FF0070C0"/>
        <rFont val="Calibri"/>
        <family val="2"/>
        <scheme val="minor"/>
      </rPr>
      <t xml:space="preserve"> ==&gt;  </t>
    </r>
  </si>
  <si>
    <r>
      <t>P</t>
    </r>
    <r>
      <rPr>
        <vertAlign val="superscript"/>
        <sz val="11"/>
        <color rgb="FF0070C0"/>
        <rFont val="Calibri"/>
        <family val="2"/>
      </rPr>
      <t>d</t>
    </r>
    <r>
      <rPr>
        <vertAlign val="subscript"/>
        <sz val="11"/>
        <color rgb="FF0070C0"/>
        <rFont val="Calibri"/>
        <family val="2"/>
        <scheme val="minor"/>
      </rPr>
      <t>90</t>
    </r>
    <r>
      <rPr>
        <sz val="11"/>
        <color rgb="FF0070C0"/>
        <rFont val="Calibri"/>
        <family val="2"/>
        <scheme val="minor"/>
      </rPr>
      <t xml:space="preserve"> ==&gt;  </t>
    </r>
  </si>
  <si>
    <r>
      <t xml:space="preserve">A superscript of </t>
    </r>
    <r>
      <rPr>
        <vertAlign val="superscript"/>
        <sz val="11"/>
        <rFont val="Calibri"/>
        <family val="2"/>
      </rPr>
      <t>n</t>
    </r>
    <r>
      <rPr>
        <sz val="11"/>
        <rFont val="Calibri"/>
        <family val="2"/>
        <scheme val="minor"/>
      </rPr>
      <t xml:space="preserve"> means the amount is NOT in disupte</t>
    </r>
  </si>
  <si>
    <r>
      <t xml:space="preserve">A superscript of </t>
    </r>
    <r>
      <rPr>
        <vertAlign val="subscript"/>
        <sz val="11"/>
        <rFont val="Calibri"/>
        <family val="2"/>
      </rPr>
      <t>d</t>
    </r>
    <r>
      <rPr>
        <sz val="11"/>
        <rFont val="Calibri"/>
        <family val="2"/>
        <scheme val="minor"/>
      </rPr>
      <t xml:space="preserve"> means the amount IS in disupte</t>
    </r>
  </si>
  <si>
    <r>
      <t xml:space="preserve">A subscript of </t>
    </r>
    <r>
      <rPr>
        <vertAlign val="subscript"/>
        <sz val="11"/>
        <rFont val="Calibri"/>
        <family val="2"/>
      </rPr>
      <t>90</t>
    </r>
    <r>
      <rPr>
        <sz val="11"/>
        <rFont val="Calibri"/>
        <family val="2"/>
        <scheme val="minor"/>
      </rPr>
      <t xml:space="preserve"> means the amount is PAST 90 DAYS due</t>
    </r>
  </si>
  <si>
    <t>Notation</t>
  </si>
  <si>
    <t>No difference if full release from claimant is obtained</t>
  </si>
  <si>
    <t>If full release is NOT obtained:</t>
  </si>
  <si>
    <t>SAP:</t>
  </si>
  <si>
    <t>GAAP:</t>
  </si>
  <si>
    <t>DAC is established as an asset and is presented net of ceded DAC</t>
  </si>
  <si>
    <t>Record annuity costs as paid loss</t>
  </si>
  <si>
    <t>Record annuity costs as reinsurance</t>
  </si>
  <si>
    <t>Record ceded reserves as negative write-in liability (contra-liability)</t>
  </si>
  <si>
    <t>Record ceded reserves as reinsurance asset</t>
  </si>
  <si>
    <t>Liabilities are shown NET of reinsurance</t>
  </si>
  <si>
    <t>Liabilities are shown GROSS of reinsurance (offset by a ceded reinsurance asset)</t>
  </si>
  <si>
    <t>Disallows certain assets of low liquidity</t>
  </si>
  <si>
    <t>All assets are admitted</t>
  </si>
  <si>
    <t>Premium deficiency is either included in the UPR balance or reported as a write-in liability item</t>
  </si>
  <si>
    <t xml:space="preserve">  - Once the DAC asset is exhausted, a separate PDR liability is established</t>
  </si>
  <si>
    <t xml:space="preserve">  - If a PDR is calculated, it first lowers the Recorded DAC asset</t>
  </si>
  <si>
    <t>Identification section</t>
  </si>
  <si>
    <t>Relevant Comments section</t>
  </si>
  <si>
    <t>(relative to prior year surplus) greater than 5% in 3 of last 5 calendar years</t>
  </si>
  <si>
    <t xml:space="preserve">(e) </t>
  </si>
  <si>
    <t xml:space="preserve">(c) </t>
  </si>
  <si>
    <t>Recorded amounts for items mentioned in the scope</t>
  </si>
  <si>
    <t>Regulator of the domicilliary state (do not file AOS with NAIC)</t>
  </si>
  <si>
    <t>Disclosure items regarding NET reserves in the scope</t>
  </si>
  <si>
    <t>Range of actuary's reserves (case + IBNR on net &amp; gross basis for all items)</t>
  </si>
  <si>
    <t>Point estimate by actuary (Note: there is no requirement to produce both a range and a point estimate)</t>
  </si>
  <si>
    <t>Carried reserves by company</t>
  </si>
  <si>
    <t>Difference between actuary's range and carried reserves = (company – actuary)</t>
  </si>
  <si>
    <t>Statement regarding whether there has been: 1-year adverse development</t>
  </si>
  <si>
    <t>Note:</t>
  </si>
  <si>
    <t>This is from 2018.Spring #20c. Questions about required disclosures are very common so memorize these answers!</t>
  </si>
  <si>
    <r>
      <t xml:space="preserve">Identification section of SAO: </t>
    </r>
    <r>
      <rPr>
        <sz val="11"/>
        <color theme="1"/>
        <rFont val="Calibri"/>
        <family val="2"/>
        <scheme val="minor"/>
      </rPr>
      <t>Any 2 of..</t>
    </r>
  </si>
  <si>
    <t>• Name of Appointed Actuary</t>
  </si>
  <si>
    <t>• Appointed Actuary’s Title</t>
  </si>
  <si>
    <t>• Appointed Actuary’s Qualifications</t>
  </si>
  <si>
    <t>• The relationship of the Appointed Actuary to the company</t>
  </si>
  <si>
    <t>• Appointed Actuary’s date of appointment</t>
  </si>
  <si>
    <t>• That the appointment was made by the board of directors</t>
  </si>
  <si>
    <r>
      <t xml:space="preserve">Scope section of SAO: </t>
    </r>
    <r>
      <rPr>
        <sz val="11"/>
        <color theme="1"/>
        <rFont val="Calibri"/>
        <family val="2"/>
        <scheme val="minor"/>
      </rPr>
      <t>Any 2 of..</t>
    </r>
  </si>
  <si>
    <t>• Items that are included in the opinion by the actuary/any amounts excluded from the
opinion</t>
  </si>
  <si>
    <t>• Basis of the presentation of reserves (e.g. net or gross of discounting, net or gross of
salvage and subrogation,</t>
  </si>
  <si>
    <t xml:space="preserve">   whether or not there is an explicit risk margin, etc.)</t>
  </si>
  <si>
    <t xml:space="preserve">• Who provided the data [Name, Title]
</t>
  </si>
  <si>
    <t>• Evaluation of data for reasonableness and consistency</t>
  </si>
  <si>
    <t>• Reconciliation to Schedule P</t>
  </si>
  <si>
    <t>• Review Date</t>
  </si>
  <si>
    <t>• Evaluation Date</t>
  </si>
  <si>
    <t xml:space="preserve">• That the Appointed Actuary has examined the assumptions and methods used in determining the reserves
</t>
  </si>
  <si>
    <t>• Description of Intercompany Pooling arrangements</t>
  </si>
  <si>
    <t>• Exhibit A listing all the RSV on loss, LAE, UEP, gross and net</t>
  </si>
  <si>
    <r>
      <t xml:space="preserve">Opinion section of SAO: </t>
    </r>
    <r>
      <rPr>
        <sz val="11"/>
        <color theme="1"/>
        <rFont val="Calibri"/>
        <family val="2"/>
        <scheme val="minor"/>
      </rPr>
      <t>Any 2 of..</t>
    </r>
  </si>
  <si>
    <t>• Type of Opinion for loss and LAE reserves</t>
  </si>
  <si>
    <t>• Whether the unpaid loss and LAE is computed accordance with accepted actuarial standards and practices/principles</t>
  </si>
  <si>
    <t>• Whether the unpaid loss and LAE reserve meets the requirements of [insurance] laws of domiciliary state</t>
  </si>
  <si>
    <t>• If issuing a qualified opinion, disclose what items are qualified and the reason.</t>
  </si>
  <si>
    <t>• If redundant/deficient then maximum/minimum amount the Appointed Actuary believes</t>
  </si>
  <si>
    <t>• Type of Opinion for Unearned Premium Reserves for long duration contracts</t>
  </si>
  <si>
    <t>• Reliance on the work of another actuary</t>
  </si>
  <si>
    <r>
      <t xml:space="preserve">Relevant Comments section of SAO: </t>
    </r>
    <r>
      <rPr>
        <sz val="11"/>
        <color theme="1"/>
        <rFont val="Calibri"/>
        <family val="2"/>
        <scheme val="minor"/>
      </rPr>
      <t>Any 2 of..</t>
    </r>
  </si>
  <si>
    <t>• Whether the actuary thinks there is a risk of material adverse deviation</t>
  </si>
  <si>
    <t>• Company specific risk factors</t>
  </si>
  <si>
    <t>• Materiality Standard and its basis</t>
  </si>
  <si>
    <t>• Reinsurance collectability</t>
  </si>
  <si>
    <t>• Retroactive or financial reinsurance assumed</t>
  </si>
  <si>
    <t xml:space="preserve">• If IRIS 11-13 are unusual, disclose the unusual value and a discussion on what lead to the unusual value
</t>
  </si>
  <si>
    <t>• Discussion of material changes in methodology and assumptions</t>
  </si>
  <si>
    <t>• Exposure to environmental and/or asbestos liabilities</t>
  </si>
  <si>
    <t>• Anticipated salvage and subrogation</t>
  </si>
  <si>
    <t>• Discounting of Reserves (whether discounting is used, what’s the amount)</t>
  </si>
  <si>
    <t>• Voluntary and/or Involuntary underwriting pools and associations agreements</t>
  </si>
  <si>
    <t>• Extended Reporting Endorsements</t>
  </si>
  <si>
    <t>• Long Duration Contracts</t>
  </si>
  <si>
    <t>In my opinion, the amounts carried in Exhibit A on account of the items identified</t>
  </si>
  <si>
    <t>Meet the requirements of the insurance laws of Florida.</t>
  </si>
  <si>
    <r>
      <t xml:space="preserve">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computed in accordance with accepted actuarial standards and principles.</t>
    </r>
  </si>
  <si>
    <r>
      <t xml:space="preserve">Make an </t>
    </r>
    <r>
      <rPr>
        <u/>
        <sz val="11"/>
        <color theme="1"/>
        <rFont val="Calibri"/>
        <family val="2"/>
        <scheme val="minor"/>
      </rPr>
      <t>inadequate</t>
    </r>
    <r>
      <rPr>
        <sz val="11"/>
        <color theme="1"/>
        <rFont val="Calibri"/>
        <family val="2"/>
        <scheme val="minor"/>
      </rPr>
      <t xml:space="preserve"> provision for the unpaid</t>
    </r>
  </si>
  <si>
    <t>loss and loss adjustment expense obligations of the</t>
  </si>
  <si>
    <t>Company under the terms of its contracts and agreements.</t>
  </si>
  <si>
    <t>The provision for unpaid losses and loss adjustment</t>
  </si>
  <si>
    <t>expenses is $2 million less than the minimum amount I</t>
  </si>
  <si>
    <t>consider necessary to be within the range of reasonable</t>
  </si>
  <si>
    <t>estimates.</t>
  </si>
  <si>
    <t>No comment on unearned premium reserves for P&amp;C Long Duration Contracts is necessary because this</t>
  </si>
  <si>
    <t>was not included in the Scope section.</t>
  </si>
  <si>
    <t>Inadequate or deficient opinion</t>
  </si>
  <si>
    <t>- U/W risk (there must be uncertainty in the $-value of loss)</t>
  </si>
  <si>
    <t>- Timing risk (refers to timing of claims payments - there should not be any sort of predetermined payment schedule)</t>
  </si>
  <si>
    <t>- Requires that significant insurance risk is assumed by reinsurer (under reinsured portion of contract)</t>
  </si>
  <si>
    <t>- Requires that a significant loss to the reinsurer is reasonably possible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</si>
  <si>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</si>
  <si>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Step 1: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</si>
  <si>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</si>
  <si>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t>Step 2:</t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</si>
  <si>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</si>
  <si>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</si>
  <si>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</si>
  <si>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</si>
  <si>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For part ii, proceed as follows: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</si>
  <si>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</si>
  <si>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</si>
  <si>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</si>
  <si>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</si>
  <si>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</si>
  <si>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</si>
  <si>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Quota-Share %</t>
  </si>
  <si>
    <t>Commutation Price:</t>
  </si>
  <si>
    <t>Gross pd</t>
  </si>
  <si>
    <t>Net pd</t>
  </si>
  <si>
    <t>Ceded pd</t>
  </si>
  <si>
    <t>QS%</t>
  </si>
  <si>
    <t>(1 - QS%)</t>
  </si>
  <si>
    <t>Gross resv</t>
  </si>
  <si>
    <t>Ceded resv</t>
  </si>
  <si>
    <t>Net resv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</si>
  <si>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</si>
  <si>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</si>
  <si>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t xml:space="preserve"> - Use the above formula to create the net paid</t>
  </si>
  <si>
    <t>Commutation</t>
  </si>
  <si>
    <r>
      <t>S</t>
    </r>
    <r>
      <rPr>
        <sz val="11"/>
        <color rgb="FF222222"/>
        <rFont val="Arial"/>
        <family val="2"/>
      </rPr>
      <t>OLVENCY: primary &amp; reinsurer may have concerns about each other's </t>
    </r>
    <r>
      <rPr>
        <u/>
        <sz val="11"/>
        <color rgb="FF222222"/>
        <rFont val="Arial"/>
        <family val="2"/>
      </rPr>
      <t>solvency</t>
    </r>
  </si>
  <si>
    <r>
      <t>E</t>
    </r>
    <r>
      <rPr>
        <sz val="11"/>
        <color rgb="FF222222"/>
        <rFont val="Arial"/>
        <family val="2"/>
      </rPr>
      <t>XIT: commutation provides a way for the reinsurer (&amp; primary insurer) to </t>
    </r>
    <r>
      <rPr>
        <u/>
        <sz val="11"/>
        <color rgb="FF222222"/>
        <rFont val="Arial"/>
        <family val="2"/>
      </rPr>
      <t>exit</t>
    </r>
    <r>
      <rPr>
        <sz val="11"/>
        <color rgb="FF222222"/>
        <rFont val="Arial"/>
        <family val="2"/>
      </rPr>
      <t> a particular market</t>
    </r>
  </si>
  <si>
    <r>
      <t>D</t>
    </r>
    <r>
      <rPr>
        <sz val="11"/>
        <color rgb="FF222222"/>
        <rFont val="Arial"/>
        <family val="2"/>
      </rPr>
      <t>ISPUTES: primary &amp; reinsurer may want to end their relationship because of </t>
    </r>
    <r>
      <rPr>
        <u/>
        <sz val="11"/>
        <color rgb="FF222222"/>
        <rFont val="Arial"/>
        <family val="2"/>
      </rPr>
      <t>disputes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(Ex: over contract provisions)</t>
    </r>
  </si>
  <si>
    <r>
      <t>R</t>
    </r>
    <r>
      <rPr>
        <sz val="11"/>
        <color rgb="FF222222"/>
        <rFont val="Arial"/>
        <family val="2"/>
      </rPr>
      <t>ESERVES: primary &amp; reinsurer may disagree over the value of the ceded/assumed </t>
    </r>
    <r>
      <rPr>
        <u/>
        <sz val="11"/>
        <color rgb="FF222222"/>
        <rFont val="Arial"/>
        <family val="2"/>
      </rPr>
      <t>reserves</t>
    </r>
    <r>
      <rPr>
        <sz val="11"/>
        <color rgb="FF222222"/>
        <rFont val="Arial"/>
        <family val="2"/>
      </rPr>
      <t> </t>
    </r>
    <r>
      <rPr>
        <i/>
        <sz val="11"/>
        <color rgb="FF222222"/>
        <rFont val="Arial"/>
        <family val="2"/>
      </rPr>
      <t>(both may think they're getting a good deal under the commutation)</t>
    </r>
  </si>
  <si>
    <t>% of surplus (reasonable range is 10-20%)</t>
  </si>
  <si>
    <t>% of reserves (reasonable range is 10-20%)</t>
  </si>
  <si>
    <t>SUM(Assets)</t>
  </si>
  <si>
    <t>SUM(Liabilities)</t>
  </si>
  <si>
    <t>&lt;== final answer #1</t>
  </si>
  <si>
    <t>&lt;== final answer #2</t>
  </si>
  <si>
    <t>ACL</t>
  </si>
  <si>
    <t>RBC ratio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</si>
  <si>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healthy (well above any action thresholds)</t>
    </r>
  </si>
  <si>
    <t>&lt;== final answer #3</t>
  </si>
  <si>
    <t>I would choose:</t>
  </si>
  <si>
    <t xml:space="preserve"> because it is the smallest of the 3 and therefore the most conservative.</t>
  </si>
  <si>
    <t>A smaller materiality level would alert management to potential problems sooner and enable quicker corrective action.</t>
  </si>
  <si>
    <t>RMAD is normally determined using the actuary's estimated range for unpaid losses but in this problem we are given</t>
  </si>
  <si>
    <t>only the point estimate so we cannot use the standard quantitative rule. Our assessment of whether RMAD exists</t>
  </si>
  <si>
    <t>will use both quantitative and qualitative considerations.</t>
  </si>
  <si>
    <r>
      <t xml:space="preserve">The usual </t>
    </r>
    <r>
      <rPr>
        <u/>
        <sz val="11"/>
        <color theme="1"/>
        <rFont val="Calibri"/>
        <family val="2"/>
        <scheme val="minor"/>
      </rPr>
      <t>quantitative test</t>
    </r>
    <r>
      <rPr>
        <sz val="11"/>
        <color theme="1"/>
        <rFont val="Calibri"/>
        <family val="2"/>
        <scheme val="minor"/>
      </rPr>
      <t xml:space="preserve"> would be:</t>
    </r>
  </si>
  <si>
    <t xml:space="preserve">  (reserves + materiality standard) &lt; (high end of actuary's reserve range) ==&gt; YES (to RMAD)</t>
  </si>
  <si>
    <t xml:space="preserve">  (reserves + materiality standard) ≥ (high end of actuary's reserve range) ==&gt; NO (to RMAD)</t>
  </si>
  <si>
    <t>Now:</t>
  </si>
  <si>
    <t xml:space="preserve">  (reserves + materiality standard) </t>
  </si>
  <si>
    <t>We don't know the high end of the actuary's range, but since we know this company has a conservative</t>
  </si>
  <si>
    <r>
      <rPr>
        <u/>
        <sz val="11"/>
        <color theme="1"/>
        <rFont val="Calibri"/>
        <family val="2"/>
        <scheme val="minor"/>
      </rPr>
      <t>no RMAD</t>
    </r>
    <r>
      <rPr>
        <sz val="11"/>
        <color theme="1"/>
        <rFont val="Calibri"/>
        <family val="2"/>
        <scheme val="minor"/>
      </rPr>
      <t xml:space="preserve"> based on this.</t>
    </r>
  </si>
  <si>
    <r>
      <t xml:space="preserve">A </t>
    </r>
    <r>
      <rPr>
        <u/>
        <sz val="11"/>
        <color theme="1"/>
        <rFont val="Calibri"/>
        <family val="2"/>
        <scheme val="minor"/>
      </rPr>
      <t>qualitative test</t>
    </r>
    <r>
      <rPr>
        <sz val="11"/>
        <color theme="1"/>
        <rFont val="Calibri"/>
        <family val="2"/>
        <scheme val="minor"/>
      </rPr>
      <t xml:space="preserve"> would consider characteristics of the company. We were given the following company information:</t>
    </r>
  </si>
  <si>
    <r>
      <t xml:space="preserve">All of these factors provide evidence that this company has a </t>
    </r>
    <r>
      <rPr>
        <u/>
        <sz val="11"/>
        <color theme="1"/>
        <rFont val="Calibri"/>
        <family val="2"/>
        <scheme val="minor"/>
      </rPr>
      <t>low risk</t>
    </r>
    <r>
      <rPr>
        <sz val="11"/>
        <color theme="1"/>
        <rFont val="Calibri"/>
        <family val="2"/>
        <scheme val="minor"/>
      </rPr>
      <t xml:space="preserve"> of RMAD</t>
    </r>
  </si>
  <si>
    <r>
      <rPr>
        <b/>
        <sz val="11"/>
        <color theme="1"/>
        <rFont val="Calibri"/>
        <family val="2"/>
        <scheme val="minor"/>
      </rPr>
      <t>Conclusion:</t>
    </r>
    <r>
      <rPr>
        <sz val="11"/>
        <color theme="1"/>
        <rFont val="Calibri"/>
        <family val="2"/>
        <scheme val="minor"/>
      </rPr>
      <t xml:space="preserve">  Based on quantitative &amp; qualitative considerations, this company has </t>
    </r>
    <r>
      <rPr>
        <b/>
        <sz val="11"/>
        <color rgb="FFFF0000"/>
        <rFont val="Calibri"/>
        <family val="2"/>
        <scheme val="minor"/>
      </rPr>
      <t>low risk of RMAD</t>
    </r>
    <r>
      <rPr>
        <sz val="11"/>
        <color theme="1"/>
        <rFont val="Calibri"/>
        <family val="2"/>
        <scheme val="minor"/>
      </rPr>
      <t>.</t>
    </r>
  </si>
  <si>
    <t>Possible Choices for materiality standard:</t>
  </si>
  <si>
    <t>Choice 1:</t>
  </si>
  <si>
    <t>Choice 2:</t>
  </si>
  <si>
    <t>Choice 3:</t>
  </si>
  <si>
    <t>To calculate Choice 3:</t>
  </si>
  <si>
    <t>Reduction in surplus that causes insurer to fall to next RBC level</t>
  </si>
  <si>
    <t>Reserves</t>
  </si>
  <si>
    <t xml:space="preserve">  - In business for 60 years</t>
  </si>
  <si>
    <t xml:space="preserve"> -  Strict underwriting guidelines</t>
  </si>
  <si>
    <t xml:space="preserve">  - Conservative reserving philosophy (this means reserves are more likely to be redundant than deficient)</t>
  </si>
  <si>
    <t xml:space="preserve">  -  Company is stable both in terms of premiums and losses</t>
  </si>
  <si>
    <t xml:space="preserve">  -  Management is experienced and considers risk minimzation a primary goal</t>
  </si>
  <si>
    <t>If we assume the current surplus equals TAC (Total Adjusted Capital) then:</t>
  </si>
  <si>
    <t>To drop to the next control level, CAL, at 200%, the surplus must decrease by</t>
  </si>
  <si>
    <t>IBNR</t>
  </si>
  <si>
    <t xml:space="preserve">( </t>
  </si>
  <si>
    <t xml:space="preserve"> )</t>
  </si>
  <si>
    <t>Since the ultimate loss is</t>
  </si>
  <si>
    <t>the actuary's range, the opinion is:</t>
  </si>
  <si>
    <t>Since we have the actuary's range, we can apply the standard quantitative test for RMAD:</t>
  </si>
  <si>
    <t>Since</t>
  </si>
  <si>
    <t>high end of actuary's reserve range</t>
  </si>
  <si>
    <t>Bright Line Indicator Test:</t>
  </si>
  <si>
    <t>IF</t>
  </si>
  <si>
    <t>[1]</t>
  </si>
  <si>
    <t>The AA does not address material adverse deviation</t>
  </si>
  <si>
    <t>[2]</t>
  </si>
  <si>
    <t>10% x (net L &amp; LAE reserves)   &gt;   TAC – CAL</t>
  </si>
  <si>
    <t>THEN:</t>
  </si>
  <si>
    <t>In this situation, we have:</t>
  </si>
  <si>
    <t>10% x (net L &amp; LAE reserves)</t>
  </si>
  <si>
    <t>RBC CAL Level</t>
  </si>
  <si>
    <t>So TAC - CAL</t>
  </si>
  <si>
    <r>
      <t xml:space="preserve">We will assume that the actuary </t>
    </r>
    <r>
      <rPr>
        <u/>
        <sz val="11"/>
        <color theme="1"/>
        <rFont val="Calibri"/>
        <family val="2"/>
        <scheme val="minor"/>
      </rPr>
      <t>did not</t>
    </r>
    <r>
      <rPr>
        <sz val="11"/>
        <color theme="1"/>
        <rFont val="Calibri"/>
        <family val="2"/>
        <scheme val="minor"/>
      </rPr>
      <t xml:space="preserve"> address RMAD so that </t>
    </r>
    <r>
      <rPr>
        <b/>
        <sz val="11"/>
        <color theme="1"/>
        <rFont val="Calibri"/>
        <family val="2"/>
        <scheme val="minor"/>
      </rPr>
      <t>condition [1]</t>
    </r>
    <r>
      <rPr>
        <sz val="11"/>
        <color theme="1"/>
        <rFont val="Calibri"/>
        <family val="2"/>
        <scheme val="minor"/>
      </rPr>
      <t xml:space="preserve"> is:</t>
    </r>
  </si>
  <si>
    <t>satisfied</t>
  </si>
  <si>
    <r>
      <t xml:space="preserve">From above, we see that </t>
    </r>
    <r>
      <rPr>
        <b/>
        <sz val="11"/>
        <color theme="1"/>
        <rFont val="Calibri"/>
        <family val="2"/>
        <scheme val="minor"/>
      </rPr>
      <t>condition [2]</t>
    </r>
    <r>
      <rPr>
        <sz val="11"/>
        <color theme="1"/>
        <rFont val="Calibri"/>
        <family val="2"/>
        <scheme val="minor"/>
      </rPr>
      <t xml:space="preserve"> of the Bright Line Indicator Test is:</t>
    </r>
  </si>
  <si>
    <t>The conclusion of the Bright Line Indicator Test is:</t>
  </si>
  <si>
    <t>above</t>
  </si>
  <si>
    <t>no RMAD</t>
  </si>
  <si>
    <t>&gt;</t>
  </si>
  <si>
    <t>not satisfied</t>
  </si>
  <si>
    <t xml:space="preserve">       The financial analyst should pursue comments from the AA</t>
  </si>
  <si>
    <t>Ultimate loss</t>
  </si>
  <si>
    <r>
      <t xml:space="preserve">Actuary's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range:</t>
    </r>
  </si>
  <si>
    <t>Paid</t>
  </si>
  <si>
    <t>Case</t>
  </si>
  <si>
    <t>Materiality standard</t>
  </si>
  <si>
    <r>
      <t xml:space="preserve">  Actuary's </t>
    </r>
    <r>
      <rPr>
        <u/>
        <sz val="11"/>
        <color theme="1"/>
        <rFont val="Calibri"/>
        <family val="2"/>
        <scheme val="minor"/>
      </rPr>
      <t>reserve</t>
    </r>
    <r>
      <rPr>
        <sz val="11"/>
        <color theme="1"/>
        <rFont val="Calibri"/>
        <family val="2"/>
        <scheme val="minor"/>
      </rPr>
      <t xml:space="preserve"> range:</t>
    </r>
  </si>
  <si>
    <t>Step 1</t>
  </si>
  <si>
    <t xml:space="preserve"> = GAAP value</t>
  </si>
  <si>
    <t xml:space="preserve"> = see below</t>
  </si>
  <si>
    <t>[D]</t>
  </si>
  <si>
    <t>[B]</t>
  </si>
  <si>
    <t>[F]</t>
  </si>
  <si>
    <t>[C]</t>
  </si>
  <si>
    <t>This is a very easy calculation if you understand the difference between SAP &amp; GAAP for prospective reinsurance</t>
  </si>
  <si>
    <t>Liabilities are shown GROSS of reinsurance</t>
  </si>
  <si>
    <t>R1 =</t>
  </si>
  <si>
    <t>R2 =</t>
  </si>
  <si>
    <t>R1</t>
  </si>
  <si>
    <t>basic</t>
  </si>
  <si>
    <t>BSC</t>
  </si>
  <si>
    <t>ACC</t>
  </si>
  <si>
    <t xml:space="preserve">  &lt;== final answer for R1</t>
  </si>
  <si>
    <t>SUM [ (asset values subject to basic charge) x (RBC factor) ]</t>
  </si>
  <si>
    <t>Items highlighted in red in the given info are NOT subject to the ACC or BSF.</t>
  </si>
  <si>
    <t>BSF</t>
  </si>
  <si>
    <t>(total R1 charges for bonds subject to BSF charge)</t>
  </si>
  <si>
    <t>BSF calc:</t>
  </si>
  <si>
    <t># issuers</t>
  </si>
  <si>
    <t>weights</t>
  </si>
  <si>
    <t>= 598</t>
  </si>
  <si>
    <t>(1)</t>
  </si>
  <si>
    <t>(2)</t>
  </si>
  <si>
    <t>(3)=(2)x(1)</t>
  </si>
  <si>
    <t>first 50</t>
  </si>
  <si>
    <t>next 50</t>
  </si>
  <si>
    <t>next 300</t>
  </si>
  <si>
    <t>&gt; 400</t>
  </si>
  <si>
    <t>total</t>
  </si>
  <si>
    <t xml:space="preserve">  &lt;== substitute this value above as shown</t>
  </si>
  <si>
    <t>SUM [ (asset values subject to ACC for TOP 10 issuers) x (RBC factor) ]</t>
  </si>
  <si>
    <t>R2</t>
  </si>
  <si>
    <t xml:space="preserve">  &lt;== final answer for R2</t>
  </si>
  <si>
    <t>RBC Capital Required:</t>
  </si>
  <si>
    <t>ACL:</t>
  </si>
  <si>
    <t>TAC:</t>
  </si>
  <si>
    <t>RBC ratio:</t>
  </si>
  <si>
    <t xml:space="preserve"> &lt;== trend test required</t>
  </si>
  <si>
    <t>COR:</t>
  </si>
  <si>
    <t xml:space="preserve"> &lt;== need this only if trend test is required</t>
  </si>
  <si>
    <t>level</t>
  </si>
  <si>
    <t>threshhold</t>
  </si>
  <si>
    <t>action</t>
  </si>
  <si>
    <t/>
  </si>
  <si>
    <t>CAL</t>
  </si>
  <si>
    <t xml:space="preserve"> &lt;==</t>
  </si>
  <si>
    <t>RAL</t>
  </si>
  <si>
    <t>MCL</t>
  </si>
  <si>
    <t>If IRIS 4 is unusual, recalculate IRIS 1,2,7,10,13 with surplus aid removed</t>
  </si>
  <si>
    <t>If IRIS 11 is not ok, recalculate IRIS 5 with prior year devlpt removed</t>
  </si>
  <si>
    <t>recalc due to IRIS 4</t>
  </si>
  <si>
    <t>recalc due to IRIS 11</t>
  </si>
  <si>
    <t>IRIS 1</t>
  </si>
  <si>
    <t>IRIS 2</t>
  </si>
  <si>
    <t>IRIS 3</t>
  </si>
  <si>
    <t>IRIS 4</t>
  </si>
  <si>
    <t>----&gt;</t>
  </si>
  <si>
    <t>surplus aid</t>
  </si>
  <si>
    <t>IRIS 5</t>
  </si>
  <si>
    <t>LR</t>
  </si>
  <si>
    <t>IRIS 6</t>
  </si>
  <si>
    <t>ER</t>
  </si>
  <si>
    <t>IRIS 7</t>
  </si>
  <si>
    <t>IIR</t>
  </si>
  <si>
    <t>IRIS 8</t>
  </si>
  <si>
    <t>IRIS 9</t>
  </si>
  <si>
    <t>IRIS 10</t>
  </si>
  <si>
    <t>IRIS 11</t>
  </si>
  <si>
    <t>IRIS 12</t>
  </si>
  <si>
    <t>IRIS 13</t>
  </si>
  <si>
    <t>deficiency</t>
  </si>
  <si>
    <t>required</t>
  </si>
  <si>
    <t>avg(R/P)</t>
  </si>
  <si>
    <t xml:space="preserve">CY - 1: </t>
  </si>
  <si>
    <t xml:space="preserve">CY - 2: </t>
  </si>
  <si>
    <t>Exam 6U - Practice 1 - Answers</t>
  </si>
  <si>
    <t>By defn, RBC ratio</t>
  </si>
  <si>
    <t>TAC</t>
  </si>
  <si>
    <t>Rcat charge</t>
  </si>
  <si>
    <t xml:space="preserve">  - JUA sets uniform rates based on pool experience</t>
  </si>
  <si>
    <t xml:space="preserve">  - Insurer shares in profits/losses/expenses in proportion to their voluntary business market share</t>
  </si>
  <si>
    <t xml:space="preserve">  - Servicing carrier services claims</t>
  </si>
  <si>
    <r>
      <t xml:space="preserve">  - Insurer chooses: keep policy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insurer/agent/broker forwards to JUA servicing carrier (driver doesn't know if they go to JUA) </t>
    </r>
  </si>
  <si>
    <t>1-yr dev</t>
  </si>
  <si>
    <t>removed</t>
  </si>
  <si>
    <t>Surplus at current year-end</t>
  </si>
  <si>
    <t>Briefly describe 2 main responsibilities of the Federal Insurance Office in the</t>
  </si>
  <si>
    <t>U.S. insurance regulatory framework.</t>
  </si>
  <si>
    <t xml:space="preserve">Briefly describe how the FIO contributes to risk assessment in the insurance sector.
</t>
  </si>
  <si>
    <t>The memory trick for this question is:</t>
  </si>
  <si>
    <r>
      <rPr>
        <b/>
        <sz val="11"/>
        <color rgb="FFFF0000"/>
        <rFont val="Calibri"/>
        <family val="2"/>
        <scheme val="minor"/>
      </rPr>
      <t>AMER</t>
    </r>
    <r>
      <rPr>
        <sz val="11"/>
        <color theme="1"/>
        <rFont val="Calibri"/>
        <family val="2"/>
        <scheme val="minor"/>
      </rPr>
      <t>ica</t>
    </r>
  </si>
  <si>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nalyze and report industry data</t>
    </r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</si>
  <si>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onitor systemic risks in the insurance industry</t>
    </r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</si>
  <si>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nsure insurance accessibility for underserved communities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</si>
  <si>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epresent the U.S. in international insurance matters</t>
    </r>
  </si>
  <si>
    <t xml:space="preserve"> - identifies potential systemic risks</t>
  </si>
  <si>
    <t xml:space="preserve"> - coordinates stress-testing with the Federal Reserve</t>
  </si>
  <si>
    <t>Identify 3 potential benefits of using predictive analytics in insurance?</t>
  </si>
  <si>
    <t>REL</t>
  </si>
  <si>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ncourages better risk management.</t>
    </r>
  </si>
  <si>
    <r>
      <rPr>
        <b/>
        <sz val="11"/>
        <color rgb="FFFF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owers many consumer costs</t>
    </r>
  </si>
  <si>
    <r>
      <rPr>
        <b/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eveals insights into insurance costs</t>
    </r>
  </si>
  <si>
    <t>For the new accounting requirement by FASB (ASU 2016-13) regarding uncollectible reinsurance,</t>
  </si>
  <si>
    <t>specifically regarding credit risk. Contrast the new rule with the old standard.</t>
  </si>
  <si>
    <t>New rule:</t>
  </si>
  <si>
    <t xml:space="preserve"> - reserves must be established based on anticipated ultimate uncollectible amounts</t>
  </si>
  <si>
    <t>Old standard:</t>
  </si>
  <si>
    <t xml:space="preserve"> - previously, insurers considered only known impairments</t>
  </si>
  <si>
    <t>new regulations mandate a change in the way uncollectible reinsurance reserves (URR) are determined,</t>
  </si>
  <si>
    <t>An insurance company has entered into a retroactive reinsurance agreement.</t>
  </si>
  <si>
    <t>Assuming the agreement meets risk transfer requirements, briefly describe</t>
  </si>
  <si>
    <t>the retroactive reinsurance agreement’s effect on the insurance company for each</t>
  </si>
  <si>
    <t>of the following under SAP:</t>
  </si>
  <si>
    <t>- balance sheet loss reserves do not change</t>
  </si>
  <si>
    <t>- but claim amounts are recorded as a write-in liability</t>
  </si>
  <si>
    <t>(i)</t>
  </si>
  <si>
    <t>balance sheet loss reserves</t>
  </si>
  <si>
    <t>(ii)</t>
  </si>
  <si>
    <t xml:space="preserve">(i)  </t>
  </si>
  <si>
    <t xml:space="preserve">(ii)  </t>
  </si>
  <si>
    <t>no change</t>
  </si>
  <si>
    <t>decrease (by the write-in contra liability amount)</t>
  </si>
  <si>
    <t>balance sheet 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</si>
</sst>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#,##0_ ;[Red]\-#,##0\ "/>
    <numFmt numFmtId="169" formatCode="#,##0.0000"/>
    <numFmt numFmtId="170" formatCode="#,##0.0"/>
    <numFmt numFmtId="171" formatCode="#,##0.000"/>
    <numFmt numFmtId="172" formatCode="0.0"/>
    <numFmt numFmtId="173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vertAlign val="superscript"/>
      <sz val="11"/>
      <color rgb="FF0070C0"/>
      <name val="Calibri"/>
      <family val="2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222222"/>
      <name val="Arial"/>
      <family val="2"/>
    </font>
    <font>
      <u/>
      <sz val="11"/>
      <color rgb="FF222222"/>
      <name val="Arial"/>
      <family val="2"/>
    </font>
    <font>
      <i/>
      <sz val="11"/>
      <color rgb="FF222222"/>
      <name val="Arial"/>
      <family val="2"/>
    </font>
    <font>
      <b/>
      <sz val="11"/>
      <color rgb="FF9C650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4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/>
    </xf>
    <xf numFmtId="0" fontId="13" fillId="2" borderId="0" xfId="0" applyFont="1" applyFill="1"/>
    <xf numFmtId="0" fontId="13" fillId="2" borderId="7" xfId="0" applyFont="1" applyFill="1" applyBorder="1"/>
    <xf numFmtId="0" fontId="0" fillId="2" borderId="0" xfId="0" applyFill="1"/>
    <xf numFmtId="0" fontId="0" fillId="2" borderId="4" xfId="0" applyFill="1" applyBorder="1"/>
    <xf numFmtId="0" fontId="0" fillId="0" borderId="0" xfId="0" applyProtection="1"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6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15" fillId="2" borderId="0" xfId="4" applyFont="1" applyFill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16" fillId="2" borderId="0" xfId="4" applyFont="1" applyFill="1" applyAlignment="1">
      <alignment vertical="top"/>
    </xf>
    <xf numFmtId="0" fontId="16" fillId="2" borderId="0" xfId="4" applyFont="1" applyFill="1" applyAlignment="1">
      <alignment horizontal="left" vertical="top"/>
    </xf>
    <xf numFmtId="0" fontId="15" fillId="2" borderId="0" xfId="4" applyFont="1" applyFill="1" applyAlignment="1">
      <alignment vertical="top" wrapText="1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2" borderId="5" xfId="2" quotePrefix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Alignment="1">
      <alignment horizontal="right"/>
    </xf>
    <xf numFmtId="3" fontId="13" fillId="2" borderId="0" xfId="0" applyNumberFormat="1" applyFont="1" applyFill="1"/>
    <xf numFmtId="0" fontId="13" fillId="2" borderId="0" xfId="0" applyFont="1" applyFill="1" applyAlignment="1">
      <alignment horizontal="right"/>
    </xf>
    <xf numFmtId="37" fontId="13" fillId="2" borderId="0" xfId="0" applyNumberFormat="1" applyFont="1" applyFill="1" applyAlignment="1">
      <alignment horizontal="right"/>
    </xf>
    <xf numFmtId="0" fontId="13" fillId="2" borderId="10" xfId="0" applyFont="1" applyFill="1" applyBorder="1" applyProtection="1">
      <protection locked="0"/>
    </xf>
    <xf numFmtId="0" fontId="17" fillId="2" borderId="0" xfId="0" applyFont="1" applyFill="1" applyAlignment="1">
      <alignment horizontal="left" indent="2"/>
    </xf>
    <xf numFmtId="0" fontId="12" fillId="2" borderId="0" xfId="3" applyNumberFormat="1" applyFont="1" applyFill="1" applyBorder="1" applyAlignment="1">
      <alignment horizontal="right"/>
    </xf>
    <xf numFmtId="166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Alignment="1">
      <alignment horizontal="left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Alignment="1">
      <alignment horizontal="right" vertical="top" wrapText="1"/>
    </xf>
    <xf numFmtId="0" fontId="15" fillId="2" borderId="0" xfId="4" applyFont="1" applyFill="1" applyAlignment="1">
      <alignment horizontal="right" vertical="top" wrapText="1"/>
    </xf>
    <xf numFmtId="166" fontId="12" fillId="2" borderId="7" xfId="3" applyNumberFormat="1" applyFont="1" applyFill="1" applyBorder="1"/>
    <xf numFmtId="0" fontId="12" fillId="2" borderId="0" xfId="0" applyFont="1" applyFill="1"/>
    <xf numFmtId="37" fontId="13" fillId="2" borderId="0" xfId="3" applyNumberFormat="1" applyFont="1" applyFill="1" applyBorder="1" applyAlignment="1"/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Protection="1">
      <protection locked="0"/>
    </xf>
    <xf numFmtId="3" fontId="13" fillId="2" borderId="7" xfId="3" applyNumberFormat="1" applyFont="1" applyFill="1" applyBorder="1" applyAlignment="1"/>
    <xf numFmtId="37" fontId="13" fillId="2" borderId="0" xfId="3" applyNumberFormat="1" applyFont="1" applyFill="1" applyBorder="1"/>
    <xf numFmtId="165" fontId="13" fillId="2" borderId="0" xfId="0" applyNumberFormat="1" applyFont="1" applyFill="1"/>
    <xf numFmtId="0" fontId="13" fillId="2" borderId="13" xfId="0" applyFont="1" applyFill="1" applyBorder="1" applyAlignment="1">
      <alignment horizontal="left"/>
    </xf>
    <xf numFmtId="0" fontId="13" fillId="2" borderId="16" xfId="0" applyFont="1" applyFill="1" applyBorder="1"/>
    <xf numFmtId="0" fontId="13" fillId="2" borderId="17" xfId="0" applyFont="1" applyFill="1" applyBorder="1"/>
    <xf numFmtId="0" fontId="13" fillId="2" borderId="7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3" xfId="0" applyFont="1" applyFill="1" applyBorder="1" applyAlignment="1">
      <alignment horizontal="left" vertical="top"/>
    </xf>
    <xf numFmtId="0" fontId="18" fillId="2" borderId="0" xfId="0" applyFont="1" applyFill="1"/>
    <xf numFmtId="0" fontId="13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 vertical="top"/>
    </xf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3" fillId="2" borderId="7" xfId="0" applyNumberFormat="1" applyFont="1" applyFill="1" applyBorder="1"/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 wrapText="1"/>
    </xf>
    <xf numFmtId="0" fontId="2" fillId="2" borderId="0" xfId="0" applyFont="1" applyFill="1" applyProtection="1">
      <protection locked="0"/>
    </xf>
    <xf numFmtId="0" fontId="12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right" indent="2"/>
    </xf>
    <xf numFmtId="0" fontId="13" fillId="2" borderId="18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" fillId="2" borderId="0" xfId="0" applyFont="1" applyFill="1"/>
    <xf numFmtId="0" fontId="0" fillId="2" borderId="0" xfId="0" applyFill="1" applyAlignment="1" applyProtection="1">
      <alignment wrapText="1"/>
      <protection locked="0"/>
    </xf>
    <xf numFmtId="0" fontId="0" fillId="0" borderId="0" xfId="0" applyAlignment="1">
      <alignment horizontal="centerContinuous"/>
    </xf>
    <xf numFmtId="0" fontId="8" fillId="0" borderId="11" xfId="2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2" quotePrefix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/>
    <xf numFmtId="0" fontId="13" fillId="2" borderId="20" xfId="0" applyFont="1" applyFill="1" applyBorder="1"/>
    <xf numFmtId="0" fontId="13" fillId="2" borderId="17" xfId="0" applyFont="1" applyFill="1" applyBorder="1" applyAlignment="1">
      <alignment horizontal="center"/>
    </xf>
    <xf numFmtId="0" fontId="13" fillId="2" borderId="16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3" fillId="2" borderId="17" xfId="0" applyFont="1" applyFill="1" applyBorder="1" applyAlignment="1">
      <alignment horizontal="center" vertical="top"/>
    </xf>
    <xf numFmtId="0" fontId="13" fillId="2" borderId="24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top"/>
    </xf>
    <xf numFmtId="3" fontId="13" fillId="2" borderId="25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 applyProtection="1">
      <alignment horizontal="center"/>
      <protection locked="0"/>
    </xf>
    <xf numFmtId="3" fontId="0" fillId="2" borderId="0" xfId="0" applyNumberFormat="1" applyFill="1" applyAlignment="1" applyProtection="1">
      <alignment horizontal="center"/>
      <protection locked="0"/>
    </xf>
    <xf numFmtId="3" fontId="13" fillId="2" borderId="25" xfId="0" applyNumberFormat="1" applyFont="1" applyFill="1" applyBorder="1" applyAlignment="1">
      <alignment horizontal="center" vertical="top"/>
    </xf>
    <xf numFmtId="3" fontId="13" fillId="2" borderId="23" xfId="0" applyNumberFormat="1" applyFont="1" applyFill="1" applyBorder="1" applyAlignment="1" applyProtection="1">
      <alignment horizontal="center"/>
      <protection locked="0"/>
    </xf>
    <xf numFmtId="3" fontId="0" fillId="2" borderId="23" xfId="0" applyNumberFormat="1" applyFill="1" applyBorder="1" applyAlignment="1" applyProtection="1">
      <alignment horizontal="center"/>
      <protection locked="0"/>
    </xf>
    <xf numFmtId="3" fontId="13" fillId="2" borderId="12" xfId="0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3" fontId="2" fillId="2" borderId="13" xfId="0" applyNumberFormat="1" applyFon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0" xfId="0" applyNumberFormat="1" applyFill="1"/>
    <xf numFmtId="3" fontId="0" fillId="2" borderId="24" xfId="0" applyNumberFormat="1" applyFill="1" applyBorder="1"/>
    <xf numFmtId="168" fontId="0" fillId="2" borderId="24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13" fillId="2" borderId="0" xfId="0" applyFont="1" applyFill="1" applyAlignment="1">
      <alignment horizontal="left" vertical="center"/>
    </xf>
    <xf numFmtId="3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3" fontId="0" fillId="2" borderId="20" xfId="0" applyNumberFormat="1" applyFill="1" applyBorder="1"/>
    <xf numFmtId="0" fontId="0" fillId="2" borderId="21" xfId="0" applyFill="1" applyBorder="1"/>
    <xf numFmtId="0" fontId="0" fillId="2" borderId="25" xfId="0" applyFill="1" applyBorder="1"/>
    <xf numFmtId="3" fontId="0" fillId="2" borderId="25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2" xfId="0" applyFill="1" applyBorder="1"/>
    <xf numFmtId="3" fontId="0" fillId="2" borderId="12" xfId="0" applyNumberFormat="1" applyFill="1" applyBorder="1"/>
    <xf numFmtId="0" fontId="0" fillId="2" borderId="12" xfId="0" applyFill="1" applyBorder="1" applyAlignment="1">
      <alignment horizontal="center"/>
    </xf>
    <xf numFmtId="3" fontId="0" fillId="2" borderId="2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21" xfId="0" applyNumberFormat="1" applyFill="1" applyBorder="1"/>
    <xf numFmtId="3" fontId="0" fillId="2" borderId="22" xfId="0" applyNumberFormat="1" applyFill="1" applyBorder="1"/>
    <xf numFmtId="3" fontId="0" fillId="2" borderId="21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>
      <alignment horizontal="centerContinuous"/>
    </xf>
    <xf numFmtId="0" fontId="0" fillId="2" borderId="0" xfId="0" applyFill="1" applyAlignment="1" applyProtection="1">
      <alignment horizontal="left"/>
      <protection locked="0"/>
    </xf>
    <xf numFmtId="0" fontId="13" fillId="2" borderId="19" xfId="0" applyFont="1" applyFill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13" fillId="2" borderId="23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left"/>
    </xf>
    <xf numFmtId="3" fontId="13" fillId="2" borderId="15" xfId="0" applyNumberFormat="1" applyFont="1" applyFill="1" applyBorder="1" applyAlignment="1">
      <alignment horizontal="right"/>
    </xf>
    <xf numFmtId="3" fontId="13" fillId="2" borderId="20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3" fillId="2" borderId="24" xfId="0" applyNumberFormat="1" applyFont="1" applyFill="1" applyBorder="1" applyAlignment="1">
      <alignment horizontal="right"/>
    </xf>
    <xf numFmtId="3" fontId="13" fillId="2" borderId="25" xfId="0" applyNumberFormat="1" applyFont="1" applyFill="1" applyBorder="1" applyAlignment="1">
      <alignment horizontal="right"/>
    </xf>
    <xf numFmtId="3" fontId="0" fillId="2" borderId="13" xfId="0" applyNumberFormat="1" applyFill="1" applyBorder="1"/>
    <xf numFmtId="0" fontId="0" fillId="2" borderId="16" xfId="0" applyFill="1" applyBorder="1"/>
    <xf numFmtId="3" fontId="0" fillId="2" borderId="18" xfId="0" applyNumberFormat="1" applyFill="1" applyBorder="1"/>
    <xf numFmtId="3" fontId="0" fillId="2" borderId="19" xfId="0" applyNumberFormat="1" applyFill="1" applyBorder="1"/>
    <xf numFmtId="3" fontId="0" fillId="2" borderId="16" xfId="0" applyNumberFormat="1" applyFill="1" applyBorder="1" applyAlignment="1">
      <alignment horizontal="right"/>
    </xf>
    <xf numFmtId="3" fontId="0" fillId="2" borderId="17" xfId="0" applyNumberFormat="1" applyFill="1" applyBorder="1" applyAlignment="1">
      <alignment horizontal="right"/>
    </xf>
    <xf numFmtId="3" fontId="13" fillId="2" borderId="19" xfId="5" applyNumberFormat="1" applyFont="1" applyFill="1" applyBorder="1" applyAlignment="1">
      <alignment horizontal="right"/>
    </xf>
    <xf numFmtId="3" fontId="13" fillId="2" borderId="20" xfId="7" applyNumberFormat="1" applyFont="1" applyFill="1" applyBorder="1" applyAlignment="1">
      <alignment horizontal="right"/>
    </xf>
    <xf numFmtId="3" fontId="13" fillId="2" borderId="0" xfId="7" applyNumberFormat="1" applyFont="1" applyFill="1" applyBorder="1" applyAlignment="1">
      <alignment horizontal="right"/>
    </xf>
    <xf numFmtId="3" fontId="13" fillId="2" borderId="23" xfId="7" applyNumberFormat="1" applyFont="1" applyFill="1" applyBorder="1" applyAlignment="1">
      <alignment horizontal="right"/>
    </xf>
    <xf numFmtId="3" fontId="13" fillId="2" borderId="23" xfId="0" applyNumberFormat="1" applyFont="1" applyFill="1" applyBorder="1" applyAlignment="1">
      <alignment horizontal="right"/>
    </xf>
    <xf numFmtId="3" fontId="13" fillId="2" borderId="19" xfId="0" applyNumberFormat="1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13" fillId="2" borderId="15" xfId="7" applyNumberFormat="1" applyFont="1" applyFill="1" applyBorder="1" applyAlignment="1">
      <alignment horizontal="right"/>
    </xf>
    <xf numFmtId="3" fontId="13" fillId="2" borderId="24" xfId="7" applyNumberFormat="1" applyFont="1" applyFill="1" applyBorder="1" applyAlignment="1">
      <alignment horizontal="right"/>
    </xf>
    <xf numFmtId="0" fontId="0" fillId="2" borderId="21" xfId="0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25" xfId="0" applyFill="1" applyBorder="1" applyAlignment="1">
      <alignment horizontal="centerContinuous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9" fontId="2" fillId="2" borderId="20" xfId="1" applyFont="1" applyFill="1" applyBorder="1" applyAlignment="1">
      <alignment horizontal="right"/>
    </xf>
    <xf numFmtId="9" fontId="2" fillId="2" borderId="25" xfId="1" applyFont="1" applyFill="1" applyBorder="1" applyAlignment="1">
      <alignment horizontal="right"/>
    </xf>
    <xf numFmtId="9" fontId="2" fillId="2" borderId="12" xfId="1" applyFon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2" fillId="2" borderId="19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21" xfId="0" applyNumberFormat="1" applyFill="1" applyBorder="1" applyAlignment="1">
      <alignment horizontal="left"/>
    </xf>
    <xf numFmtId="3" fontId="0" fillId="2" borderId="0" xfId="0" applyNumberFormat="1" applyFill="1" applyAlignment="1">
      <alignment horizontal="center"/>
    </xf>
    <xf numFmtId="3" fontId="0" fillId="2" borderId="25" xfId="0" applyNumberFormat="1" applyFill="1" applyBorder="1" applyAlignment="1">
      <alignment horizontal="center"/>
    </xf>
    <xf numFmtId="169" fontId="0" fillId="2" borderId="25" xfId="0" applyNumberFormat="1" applyFill="1" applyBorder="1" applyAlignment="1">
      <alignment horizontal="center"/>
    </xf>
    <xf numFmtId="3" fontId="0" fillId="2" borderId="22" xfId="0" applyNumberFormat="1" applyFill="1" applyBorder="1" applyAlignment="1">
      <alignment horizontal="left"/>
    </xf>
    <xf numFmtId="169" fontId="0" fillId="2" borderId="12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0" fillId="2" borderId="18" xfId="0" applyNumberFormat="1" applyFill="1" applyBorder="1" applyAlignment="1">
      <alignment horizontal="right"/>
    </xf>
    <xf numFmtId="3" fontId="20" fillId="5" borderId="20" xfId="6" applyNumberFormat="1" applyBorder="1" applyAlignment="1"/>
    <xf numFmtId="3" fontId="0" fillId="2" borderId="21" xfId="0" applyNumberFormat="1" applyFill="1" applyBorder="1" applyAlignment="1">
      <alignment horizontal="right"/>
    </xf>
    <xf numFmtId="3" fontId="20" fillId="5" borderId="25" xfId="6" applyNumberFormat="1" applyBorder="1" applyAlignment="1"/>
    <xf numFmtId="3" fontId="0" fillId="2" borderId="22" xfId="0" applyNumberFormat="1" applyFill="1" applyBorder="1" applyAlignment="1">
      <alignment horizontal="right"/>
    </xf>
    <xf numFmtId="3" fontId="20" fillId="5" borderId="12" xfId="6" applyNumberFormat="1" applyBorder="1" applyAlignment="1"/>
    <xf numFmtId="3" fontId="0" fillId="2" borderId="20" xfId="0" quotePrefix="1" applyNumberForma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0" fillId="2" borderId="24" xfId="0" applyNumberFormat="1" applyFill="1" applyBorder="1" applyAlignment="1">
      <alignment horizontal="right"/>
    </xf>
    <xf numFmtId="3" fontId="20" fillId="5" borderId="15" xfId="6" applyNumberFormat="1" applyBorder="1" applyAlignment="1"/>
    <xf numFmtId="3" fontId="20" fillId="5" borderId="14" xfId="6" applyNumberFormat="1" applyBorder="1" applyAlignment="1"/>
    <xf numFmtId="3" fontId="2" fillId="2" borderId="24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left"/>
    </xf>
    <xf numFmtId="169" fontId="0" fillId="2" borderId="0" xfId="0" applyNumberFormat="1" applyFill="1" applyAlignment="1">
      <alignment horizontal="center"/>
    </xf>
    <xf numFmtId="3" fontId="2" fillId="2" borderId="0" xfId="0" applyNumberFormat="1" applyFont="1" applyFill="1" applyAlignment="1">
      <alignment horizontal="left"/>
    </xf>
    <xf numFmtId="3" fontId="24" fillId="2" borderId="0" xfId="0" applyNumberFormat="1" applyFont="1" applyFill="1" applyAlignment="1">
      <alignment horizontal="left"/>
    </xf>
    <xf numFmtId="3" fontId="0" fillId="2" borderId="15" xfId="0" applyNumberFormat="1" applyFill="1" applyBorder="1" applyAlignment="1">
      <alignment horizontal="left"/>
    </xf>
    <xf numFmtId="3" fontId="2" fillId="2" borderId="14" xfId="0" applyNumberFormat="1" applyFont="1" applyFill="1" applyBorder="1" applyAlignment="1">
      <alignment horizontal="left"/>
    </xf>
    <xf numFmtId="3" fontId="0" fillId="2" borderId="24" xfId="0" applyNumberFormat="1" applyFill="1" applyBorder="1" applyAlignment="1">
      <alignment horizontal="left"/>
    </xf>
    <xf numFmtId="3" fontId="0" fillId="2" borderId="14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3" fontId="20" fillId="5" borderId="12" xfId="6" applyNumberFormat="1" applyBorder="1" applyAlignment="1">
      <alignment horizontal="center"/>
    </xf>
    <xf numFmtId="3" fontId="5" fillId="2" borderId="0" xfId="0" applyNumberFormat="1" applyFont="1" applyFill="1"/>
    <xf numFmtId="3" fontId="2" fillId="2" borderId="18" xfId="0" applyNumberFormat="1" applyFont="1" applyFill="1" applyBorder="1"/>
    <xf numFmtId="3" fontId="22" fillId="2" borderId="20" xfId="0" applyNumberFormat="1" applyFont="1" applyFill="1" applyBorder="1"/>
    <xf numFmtId="3" fontId="2" fillId="2" borderId="2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3" fontId="25" fillId="2" borderId="0" xfId="0" applyNumberFormat="1" applyFont="1" applyFill="1" applyAlignment="1">
      <alignment horizontal="center"/>
    </xf>
    <xf numFmtId="3" fontId="0" fillId="2" borderId="0" xfId="0" quotePrefix="1" applyNumberFormat="1" applyFill="1" applyAlignment="1">
      <alignment horizontal="center"/>
    </xf>
    <xf numFmtId="3" fontId="13" fillId="2" borderId="0" xfId="0" quotePrefix="1" applyNumberFormat="1" applyFont="1" applyFill="1" applyAlignment="1">
      <alignment horizontal="center"/>
    </xf>
    <xf numFmtId="0" fontId="13" fillId="2" borderId="6" xfId="0" applyFont="1" applyFill="1" applyBorder="1" applyProtection="1">
      <protection locked="0"/>
    </xf>
    <xf numFmtId="0" fontId="13" fillId="2" borderId="18" xfId="0" applyFont="1" applyFill="1" applyBorder="1"/>
    <xf numFmtId="0" fontId="13" fillId="2" borderId="21" xfId="0" applyFont="1" applyFill="1" applyBorder="1"/>
    <xf numFmtId="0" fontId="13" fillId="2" borderId="25" xfId="0" applyFont="1" applyFill="1" applyBorder="1"/>
    <xf numFmtId="0" fontId="13" fillId="2" borderId="22" xfId="0" applyFont="1" applyFill="1" applyBorder="1"/>
    <xf numFmtId="0" fontId="0" fillId="2" borderId="23" xfId="0" applyFill="1" applyBorder="1" applyProtection="1">
      <protection locked="0"/>
    </xf>
    <xf numFmtId="0" fontId="13" fillId="2" borderId="12" xfId="0" applyFont="1" applyFill="1" applyBorder="1"/>
    <xf numFmtId="3" fontId="13" fillId="2" borderId="20" xfId="0" applyNumberFormat="1" applyFont="1" applyFill="1" applyBorder="1"/>
    <xf numFmtId="3" fontId="13" fillId="2" borderId="25" xfId="0" applyNumberFormat="1" applyFont="1" applyFill="1" applyBorder="1"/>
    <xf numFmtId="0" fontId="13" fillId="2" borderId="23" xfId="0" applyFont="1" applyFill="1" applyBorder="1"/>
    <xf numFmtId="3" fontId="13" fillId="2" borderId="12" xfId="0" applyNumberFormat="1" applyFont="1" applyFill="1" applyBorder="1"/>
    <xf numFmtId="0" fontId="13" fillId="2" borderId="15" xfId="0" applyFont="1" applyFill="1" applyBorder="1"/>
    <xf numFmtId="0" fontId="13" fillId="2" borderId="14" xfId="0" applyFont="1" applyFill="1" applyBorder="1"/>
    <xf numFmtId="0" fontId="12" fillId="2" borderId="0" xfId="0" applyFont="1" applyFill="1" applyProtection="1">
      <protection locked="0"/>
    </xf>
    <xf numFmtId="0" fontId="13" fillId="2" borderId="21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5" fillId="2" borderId="1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2" borderId="14" xfId="4" applyFont="1" applyFill="1" applyBorder="1" applyAlignment="1">
      <alignment horizontal="center" vertical="center"/>
    </xf>
    <xf numFmtId="0" fontId="15" fillId="2" borderId="0" xfId="4" applyFont="1" applyFill="1" applyAlignment="1">
      <alignment horizontal="center" vertical="center"/>
    </xf>
    <xf numFmtId="0" fontId="15" fillId="2" borderId="16" xfId="4" applyFont="1" applyFill="1" applyBorder="1" applyAlignment="1">
      <alignment horizontal="right" vertical="top"/>
    </xf>
    <xf numFmtId="0" fontId="15" fillId="2" borderId="17" xfId="4" applyFont="1" applyFill="1" applyBorder="1" applyAlignment="1">
      <alignment horizontal="right" vertical="top"/>
    </xf>
    <xf numFmtId="0" fontId="15" fillId="2" borderId="0" xfId="4" applyFont="1" applyFill="1" applyAlignment="1">
      <alignment horizontal="right" vertical="top"/>
    </xf>
    <xf numFmtId="3" fontId="15" fillId="2" borderId="0" xfId="4" applyNumberFormat="1" applyFont="1" applyFill="1" applyAlignment="1">
      <alignment horizontal="right" vertical="top"/>
    </xf>
    <xf numFmtId="3" fontId="15" fillId="2" borderId="25" xfId="4" applyNumberFormat="1" applyFont="1" applyFill="1" applyBorder="1" applyAlignment="1">
      <alignment horizontal="right" vertical="top"/>
    </xf>
    <xf numFmtId="3" fontId="15" fillId="2" borderId="23" xfId="4" applyNumberFormat="1" applyFont="1" applyFill="1" applyBorder="1" applyAlignment="1">
      <alignment horizontal="right" vertical="top"/>
    </xf>
    <xf numFmtId="3" fontId="15" fillId="2" borderId="12" xfId="4" applyNumberFormat="1" applyFont="1" applyFill="1" applyBorder="1" applyAlignment="1">
      <alignment horizontal="right" vertical="top"/>
    </xf>
    <xf numFmtId="0" fontId="15" fillId="2" borderId="0" xfId="4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quotePrefix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27" fillId="0" borderId="0" xfId="0" applyFont="1"/>
    <xf numFmtId="0" fontId="0" fillId="0" borderId="0" xfId="0" quotePrefix="1" applyAlignment="1">
      <alignment horizontal="center"/>
    </xf>
    <xf numFmtId="3" fontId="0" fillId="10" borderId="0" xfId="0" applyNumberFormat="1" applyFill="1"/>
    <xf numFmtId="3" fontId="0" fillId="11" borderId="0" xfId="0" applyNumberFormat="1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6" fillId="0" borderId="13" xfId="0" applyNumberFormat="1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3" fontId="0" fillId="0" borderId="23" xfId="0" quotePrefix="1" applyNumberFormat="1" applyBorder="1" applyAlignment="1">
      <alignment horizontal="center"/>
    </xf>
    <xf numFmtId="0" fontId="2" fillId="0" borderId="24" xfId="0" applyFont="1" applyBorder="1" applyAlignment="1">
      <alignment horizontal="center"/>
    </xf>
    <xf numFmtId="3" fontId="0" fillId="0" borderId="25" xfId="0" applyNumberFormat="1" applyBorder="1"/>
    <xf numFmtId="0" fontId="2" fillId="0" borderId="14" xfId="0" applyFont="1" applyBorder="1" applyAlignment="1">
      <alignment horizontal="center"/>
    </xf>
    <xf numFmtId="3" fontId="0" fillId="0" borderId="23" xfId="0" applyNumberFormat="1" applyBorder="1"/>
    <xf numFmtId="3" fontId="0" fillId="0" borderId="12" xfId="0" applyNumberFormat="1" applyBorder="1"/>
    <xf numFmtId="3" fontId="0" fillId="0" borderId="19" xfId="0" applyNumberFormat="1" applyBorder="1"/>
    <xf numFmtId="3" fontId="0" fillId="0" borderId="0" xfId="0" quotePrefix="1" applyNumberForma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3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3" fontId="19" fillId="4" borderId="19" xfId="5" applyNumberFormat="1" applyBorder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0" fillId="0" borderId="0" xfId="0" quotePrefix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23" xfId="0" applyBorder="1"/>
    <xf numFmtId="3" fontId="1" fillId="8" borderId="0" xfId="9" applyNumberFormat="1" applyAlignment="1">
      <alignment horizontal="center"/>
    </xf>
    <xf numFmtId="3" fontId="1" fillId="9" borderId="0" xfId="10" applyNumberFormat="1" applyAlignment="1">
      <alignment horizontal="center"/>
    </xf>
    <xf numFmtId="3" fontId="0" fillId="12" borderId="0" xfId="0" applyNumberFormat="1" applyFill="1" applyAlignment="1">
      <alignment horizontal="center"/>
    </xf>
    <xf numFmtId="0" fontId="19" fillId="4" borderId="13" xfId="5" applyBorder="1" applyAlignment="1">
      <alignment horizontal="left"/>
    </xf>
    <xf numFmtId="3" fontId="19" fillId="4" borderId="16" xfId="5" quotePrefix="1" applyNumberFormat="1" applyBorder="1" applyAlignment="1">
      <alignment horizontal="center"/>
    </xf>
    <xf numFmtId="3" fontId="19" fillId="4" borderId="17" xfId="5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3" fontId="29" fillId="0" borderId="0" xfId="0" applyNumberFormat="1" applyFont="1"/>
    <xf numFmtId="3" fontId="26" fillId="0" borderId="0" xfId="0" applyNumberFormat="1" applyFont="1"/>
    <xf numFmtId="3" fontId="26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Continuous"/>
    </xf>
    <xf numFmtId="3" fontId="32" fillId="0" borderId="0" xfId="0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21" fillId="6" borderId="0" xfId="7" applyNumberFormat="1" applyAlignment="1">
      <alignment horizontal="centerContinuous"/>
    </xf>
    <xf numFmtId="3" fontId="0" fillId="0" borderId="0" xfId="0" applyNumberFormat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22" fillId="2" borderId="6" xfId="0" applyFont="1" applyFill="1" applyBorder="1" applyAlignment="1" applyProtection="1">
      <alignment horizontal="right"/>
      <protection locked="0"/>
    </xf>
    <xf numFmtId="0" fontId="19" fillId="4" borderId="0" xfId="5" applyAlignment="1">
      <alignment horizontal="center"/>
    </xf>
    <xf numFmtId="0" fontId="29" fillId="0" borderId="0" xfId="0" quotePrefix="1" applyFont="1" applyAlignment="1">
      <alignment horizontal="left"/>
    </xf>
    <xf numFmtId="0" fontId="17" fillId="0" borderId="0" xfId="0" quotePrefix="1" applyFont="1" applyAlignment="1">
      <alignment horizontal="left"/>
    </xf>
    <xf numFmtId="0" fontId="17" fillId="0" borderId="0" xfId="0" applyFont="1"/>
    <xf numFmtId="0" fontId="0" fillId="0" borderId="0" xfId="0" quotePrefix="1" applyProtection="1">
      <protection locked="0"/>
    </xf>
    <xf numFmtId="0" fontId="0" fillId="0" borderId="13" xfId="0" applyBorder="1"/>
    <xf numFmtId="0" fontId="0" fillId="0" borderId="16" xfId="0" quotePrefix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13" fillId="0" borderId="13" xfId="0" applyNumberFormat="1" applyFont="1" applyBorder="1" applyAlignment="1">
      <alignment horizontal="centerContinuous"/>
    </xf>
    <xf numFmtId="3" fontId="0" fillId="0" borderId="16" xfId="0" applyNumberFormat="1" applyBorder="1" applyAlignment="1">
      <alignment horizontal="centerContinuous"/>
    </xf>
    <xf numFmtId="3" fontId="0" fillId="0" borderId="17" xfId="0" applyNumberFormat="1" applyBorder="1" applyAlignment="1">
      <alignment horizontal="centerContinuous"/>
    </xf>
    <xf numFmtId="0" fontId="2" fillId="0" borderId="1" xfId="0" applyFont="1" applyBorder="1"/>
    <xf numFmtId="3" fontId="0" fillId="13" borderId="0" xfId="0" applyNumberFormat="1" applyFill="1"/>
    <xf numFmtId="3" fontId="0" fillId="3" borderId="25" xfId="0" applyNumberFormat="1" applyFill="1" applyBorder="1"/>
    <xf numFmtId="3" fontId="0" fillId="13" borderId="22" xfId="0" applyNumberFormat="1" applyFill="1" applyBorder="1"/>
    <xf numFmtId="3" fontId="0" fillId="14" borderId="25" xfId="0" applyNumberFormat="1" applyFill="1" applyBorder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3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23" xfId="0" applyBorder="1" applyAlignment="1">
      <alignment horizontal="right"/>
    </xf>
    <xf numFmtId="3" fontId="0" fillId="14" borderId="0" xfId="0" applyNumberFormat="1" applyFill="1" applyAlignment="1">
      <alignment horizontal="center"/>
    </xf>
    <xf numFmtId="0" fontId="0" fillId="0" borderId="16" xfId="0" applyBorder="1"/>
    <xf numFmtId="0" fontId="38" fillId="0" borderId="0" xfId="0" applyFont="1" applyAlignment="1">
      <alignment horizontal="left" vertical="center" indent="1"/>
    </xf>
    <xf numFmtId="170" fontId="0" fillId="0" borderId="0" xfId="0" applyNumberFormat="1" applyAlignment="1">
      <alignment horizontal="left"/>
    </xf>
    <xf numFmtId="170" fontId="0" fillId="0" borderId="0" xfId="0" applyNumberFormat="1" applyAlignment="1">
      <alignment horizontal="center"/>
    </xf>
    <xf numFmtId="170" fontId="19" fillId="4" borderId="0" xfId="5" applyNumberFormat="1" applyAlignment="1">
      <alignment horizontal="center"/>
    </xf>
    <xf numFmtId="3" fontId="26" fillId="0" borderId="0" xfId="0" quotePrefix="1" applyNumberFormat="1" applyFont="1"/>
    <xf numFmtId="165" fontId="0" fillId="0" borderId="0" xfId="1" applyNumberFormat="1" applyFont="1"/>
    <xf numFmtId="170" fontId="21" fillId="6" borderId="0" xfId="7" applyNumberFormat="1" applyAlignment="1">
      <alignment horizontal="center"/>
    </xf>
    <xf numFmtId="3" fontId="0" fillId="0" borderId="1" xfId="0" applyNumberFormat="1" applyBorder="1" applyAlignment="1">
      <alignment horizontal="left"/>
    </xf>
    <xf numFmtId="3" fontId="5" fillId="0" borderId="0" xfId="0" applyNumberFormat="1" applyFont="1" applyAlignment="1">
      <alignment horizontal="center"/>
    </xf>
    <xf numFmtId="3" fontId="37" fillId="0" borderId="0" xfId="0" applyNumberFormat="1" applyFont="1"/>
    <xf numFmtId="3" fontId="0" fillId="0" borderId="13" xfId="0" applyNumberFormat="1" applyBorder="1"/>
    <xf numFmtId="3" fontId="0" fillId="0" borderId="16" xfId="0" applyNumberFormat="1" applyBorder="1" applyAlignment="1">
      <alignment horizontal="center"/>
    </xf>
    <xf numFmtId="3" fontId="0" fillId="0" borderId="16" xfId="0" quotePrefix="1" applyNumberFormat="1" applyBorder="1" applyAlignment="1">
      <alignment horizontal="center"/>
    </xf>
    <xf numFmtId="3" fontId="5" fillId="0" borderId="16" xfId="0" applyNumberFormat="1" applyFont="1" applyBorder="1"/>
    <xf numFmtId="3" fontId="21" fillId="6" borderId="0" xfId="7" applyNumberFormat="1"/>
    <xf numFmtId="3" fontId="21" fillId="6" borderId="0" xfId="7" applyNumberFormat="1" applyAlignment="1">
      <alignment horizontal="center"/>
    </xf>
    <xf numFmtId="3" fontId="1" fillId="7" borderId="0" xfId="8" applyNumberFormat="1"/>
    <xf numFmtId="3" fontId="1" fillId="7" borderId="0" xfId="8" applyNumberFormat="1" applyAlignment="1">
      <alignment horizontal="center"/>
    </xf>
    <xf numFmtId="3" fontId="5" fillId="0" borderId="0" xfId="0" applyNumberFormat="1" applyFont="1"/>
    <xf numFmtId="3" fontId="2" fillId="0" borderId="18" xfId="0" applyNumberFormat="1" applyFont="1" applyBorder="1"/>
    <xf numFmtId="3" fontId="0" fillId="0" borderId="20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2" xfId="0" applyNumberFormat="1" applyBorder="1"/>
    <xf numFmtId="3" fontId="19" fillId="4" borderId="12" xfId="5" applyNumberFormat="1" applyBorder="1" applyAlignment="1">
      <alignment horizontal="right"/>
    </xf>
    <xf numFmtId="3" fontId="2" fillId="0" borderId="21" xfId="0" applyNumberFormat="1" applyFont="1" applyBorder="1"/>
    <xf numFmtId="3" fontId="0" fillId="0" borderId="21" xfId="0" applyNumberFormat="1" applyBorder="1"/>
    <xf numFmtId="3" fontId="13" fillId="0" borderId="25" xfId="0" applyNumberFormat="1" applyFont="1" applyBorder="1" applyAlignment="1">
      <alignment horizontal="right"/>
    </xf>
    <xf numFmtId="3" fontId="19" fillId="4" borderId="25" xfId="5" applyNumberForma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" fontId="19" fillId="4" borderId="0" xfId="5" applyNumberFormat="1" applyAlignment="1">
      <alignment horizontal="left"/>
    </xf>
    <xf numFmtId="3" fontId="19" fillId="4" borderId="13" xfId="5" applyNumberFormat="1" applyBorder="1" applyAlignment="1">
      <alignment horizontal="center"/>
    </xf>
    <xf numFmtId="3" fontId="21" fillId="6" borderId="13" xfId="7" applyNumberFormat="1" applyBorder="1" applyAlignment="1">
      <alignment horizontal="center"/>
    </xf>
    <xf numFmtId="3" fontId="21" fillId="6" borderId="16" xfId="7" applyNumberFormat="1" applyBorder="1" applyAlignment="1">
      <alignment horizontal="center"/>
    </xf>
    <xf numFmtId="3" fontId="21" fillId="6" borderId="17" xfId="7" applyNumberFormat="1" applyBorder="1" applyAlignment="1">
      <alignment horizontal="center"/>
    </xf>
    <xf numFmtId="3" fontId="24" fillId="0" borderId="13" xfId="0" applyNumberFormat="1" applyFont="1" applyBorder="1" applyAlignment="1">
      <alignment horizontal="left"/>
    </xf>
    <xf numFmtId="3" fontId="0" fillId="0" borderId="16" xfId="0" applyNumberFormat="1" applyBorder="1" applyAlignment="1">
      <alignment horizontal="right"/>
    </xf>
    <xf numFmtId="0" fontId="0" fillId="0" borderId="17" xfId="0" applyBorder="1"/>
    <xf numFmtId="171" fontId="0" fillId="0" borderId="0" xfId="0" applyNumberForma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24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3" fontId="0" fillId="0" borderId="23" xfId="0" applyNumberFormat="1" applyBorder="1" applyAlignment="1">
      <alignment horizontal="center"/>
    </xf>
    <xf numFmtId="172" fontId="0" fillId="0" borderId="23" xfId="0" applyNumberFormat="1" applyBorder="1" applyAlignment="1">
      <alignment horizontal="center"/>
    </xf>
    <xf numFmtId="172" fontId="0" fillId="0" borderId="14" xfId="0" applyNumberFormat="1" applyBorder="1" applyAlignment="1">
      <alignment horizontal="right"/>
    </xf>
    <xf numFmtId="0" fontId="2" fillId="0" borderId="23" xfId="0" applyFont="1" applyBorder="1" applyAlignment="1">
      <alignment horizontal="center"/>
    </xf>
    <xf numFmtId="172" fontId="2" fillId="0" borderId="14" xfId="0" applyNumberFormat="1" applyFont="1" applyBorder="1" applyAlignment="1">
      <alignment horizontal="right"/>
    </xf>
    <xf numFmtId="173" fontId="0" fillId="0" borderId="0" xfId="0" applyNumberFormat="1" applyAlignment="1">
      <alignment horizontal="center"/>
    </xf>
    <xf numFmtId="0" fontId="29" fillId="0" borderId="0" xfId="0" applyFont="1" applyAlignment="1">
      <alignment horizontal="left"/>
    </xf>
    <xf numFmtId="3" fontId="0" fillId="8" borderId="13" xfId="9" applyNumberFormat="1" applyFont="1" applyBorder="1" applyAlignment="1">
      <alignment horizontal="center"/>
    </xf>
    <xf numFmtId="3" fontId="1" fillId="8" borderId="16" xfId="9" applyNumberFormat="1" applyBorder="1" applyAlignment="1">
      <alignment horizontal="center"/>
    </xf>
    <xf numFmtId="3" fontId="1" fillId="8" borderId="16" xfId="9" applyNumberFormat="1" applyBorder="1" applyAlignment="1">
      <alignment horizontal="right"/>
    </xf>
    <xf numFmtId="3" fontId="1" fillId="8" borderId="17" xfId="9" applyNumberForma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26" fillId="0" borderId="0" xfId="0" applyFont="1"/>
    <xf numFmtId="0" fontId="0" fillId="13" borderId="1" xfId="0" applyFill="1" applyBorder="1" applyAlignment="1">
      <alignment horizontal="center"/>
    </xf>
    <xf numFmtId="9" fontId="0" fillId="0" borderId="25" xfId="1" applyFont="1" applyBorder="1" applyAlignment="1">
      <alignment horizontal="center"/>
    </xf>
    <xf numFmtId="0" fontId="0" fillId="0" borderId="24" xfId="0" applyBorder="1"/>
    <xf numFmtId="9" fontId="0" fillId="0" borderId="12" xfId="1" applyFont="1" applyBorder="1" applyAlignment="1">
      <alignment horizontal="center"/>
    </xf>
    <xf numFmtId="0" fontId="0" fillId="0" borderId="14" xfId="0" applyBorder="1"/>
    <xf numFmtId="0" fontId="20" fillId="5" borderId="13" xfId="6" applyBorder="1"/>
    <xf numFmtId="0" fontId="20" fillId="5" borderId="16" xfId="6" applyBorder="1"/>
    <xf numFmtId="0" fontId="20" fillId="5" borderId="17" xfId="6" applyBorder="1"/>
    <xf numFmtId="0" fontId="21" fillId="6" borderId="13" xfId="7" applyBorder="1"/>
    <xf numFmtId="0" fontId="21" fillId="6" borderId="16" xfId="7" applyBorder="1"/>
    <xf numFmtId="0" fontId="21" fillId="6" borderId="17" xfId="7" applyBorder="1"/>
    <xf numFmtId="0" fontId="7" fillId="0" borderId="13" xfId="0" applyFont="1" applyBorder="1"/>
    <xf numFmtId="0" fontId="20" fillId="5" borderId="1" xfId="6" applyBorder="1" applyAlignment="1">
      <alignment horizontal="left"/>
    </xf>
    <xf numFmtId="0" fontId="20" fillId="5" borderId="1" xfId="6" applyBorder="1" applyAlignment="1">
      <alignment horizontal="center"/>
    </xf>
    <xf numFmtId="0" fontId="21" fillId="6" borderId="1" xfId="7" applyBorder="1" applyAlignment="1">
      <alignment horizontal="left"/>
    </xf>
    <xf numFmtId="0" fontId="21" fillId="6" borderId="1" xfId="7" applyBorder="1" applyAlignment="1">
      <alignment horizontal="center"/>
    </xf>
    <xf numFmtId="9" fontId="0" fillId="0" borderId="0" xfId="1" applyFont="1"/>
    <xf numFmtId="0" fontId="5" fillId="0" borderId="0" xfId="0" applyFont="1" applyAlignment="1">
      <alignment horizontal="center"/>
    </xf>
    <xf numFmtId="171" fontId="0" fillId="0" borderId="0" xfId="0" applyNumberFormat="1"/>
    <xf numFmtId="9" fontId="20" fillId="5" borderId="0" xfId="6" applyNumberFormat="1"/>
    <xf numFmtId="0" fontId="42" fillId="6" borderId="0" xfId="7" applyFont="1" applyAlignment="1">
      <alignment horizontal="center"/>
    </xf>
    <xf numFmtId="10" fontId="0" fillId="0" borderId="0" xfId="1" applyNumberFormat="1" applyFont="1"/>
    <xf numFmtId="173" fontId="0" fillId="0" borderId="0" xfId="0" applyNumberFormat="1"/>
    <xf numFmtId="9" fontId="0" fillId="0" borderId="1" xfId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71" fontId="0" fillId="0" borderId="14" xfId="0" applyNumberForma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21" fillId="6" borderId="0" xfId="7" applyNumberFormat="1"/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indent="1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0" fontId="8" fillId="2" borderId="4" xfId="2" quotePrefix="1" applyFill="1" applyBorder="1" applyAlignment="1" applyProtection="1">
      <alignment horizontal="right"/>
    </xf>
    <xf numFmtId="0" fontId="8" fillId="0" borderId="5" xfId="2" applyBorder="1" applyAlignment="1">
      <alignment horizontal="right"/>
    </xf>
    <xf numFmtId="0" fontId="8" fillId="2" borderId="5" xfId="2" quotePrefix="1" applyFill="1" applyBorder="1" applyAlignment="1" applyProtection="1">
      <alignment horizontal="right"/>
    </xf>
    <xf numFmtId="0" fontId="8" fillId="0" borderId="5" xfId="2" applyBorder="1" applyAlignment="1"/>
    <xf numFmtId="0" fontId="15" fillId="2" borderId="13" xfId="4" applyFont="1" applyFill="1" applyBorder="1" applyAlignment="1">
      <alignment horizontal="center" vertical="top"/>
    </xf>
    <xf numFmtId="0" fontId="15" fillId="2" borderId="16" xfId="4" applyFont="1" applyFill="1" applyBorder="1" applyAlignment="1">
      <alignment horizontal="center" vertical="top"/>
    </xf>
    <xf numFmtId="0" fontId="15" fillId="2" borderId="17" xfId="4" applyFont="1" applyFill="1" applyBorder="1" applyAlignment="1">
      <alignment horizontal="center" vertical="top"/>
    </xf>
  </cellXfs>
  <cellStyles count="11">
    <cellStyle name="40% - Accent1" xfId="8" builtinId="31"/>
    <cellStyle name="40% - Accent2" xfId="9" builtinId="35"/>
    <cellStyle name="40% - Accent5" xfId="10" builtinId="47"/>
    <cellStyle name="Bad" xfId="6" builtinId="27"/>
    <cellStyle name="Comma" xfId="3" builtinId="3"/>
    <cellStyle name="Good" xfId="5" builtinId="26"/>
    <cellStyle name="Hyperlink" xfId="2" builtinId="8"/>
    <cellStyle name="Neutral" xfId="7" builtinId="28"/>
    <cellStyle name="Normal" xfId="0" builtinId="0"/>
    <cellStyle name="Normal 2" xfId="4"/>
    <cellStyle name="Percent" xfId="1" builtinId="5"/>
  </cellStyles>
  <dxfs count="8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42333</xdr:colOff>
      <xdr:row>10</xdr:row>
      <xdr:rowOff>137583</xdr:rowOff>
    </xdr:from>
    <xdr:to>
      <xdr:col>17</xdr:col>
      <xdr:colOff>285750</xdr:colOff>
      <xdr:row>16</xdr:row>
      <xdr:rowOff>169333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CxnSpPr/>
      </xdr:nvCxnSpPr>
      <xdr:spPr>
        <a:xfrm>
          <a:off x="10205508" y="1852083"/>
          <a:ext cx="853017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31750</xdr:colOff>
      <xdr:row>18</xdr:row>
      <xdr:rowOff>74083</xdr:rowOff>
    </xdr:from>
    <xdr:to>
      <xdr:col>16</xdr:col>
      <xdr:colOff>603250</xdr:colOff>
      <xdr:row>32</xdr:row>
      <xdr:rowOff>179917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CxnSpPr/>
      </xdr:nvCxnSpPr>
      <xdr:spPr>
        <a:xfrm>
          <a:off x="10194925" y="3312583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42333</xdr:colOff>
      <xdr:row>33</xdr:row>
      <xdr:rowOff>179918</xdr:rowOff>
    </xdr:from>
    <xdr:to>
      <xdr:col>21</xdr:col>
      <xdr:colOff>127000</xdr:colOff>
      <xdr:row>40</xdr:row>
      <xdr:rowOff>31750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CxnSpPr/>
      </xdr:nvCxnSpPr>
      <xdr:spPr>
        <a:xfrm flipV="1">
          <a:off x="12139083" y="6275918"/>
          <a:ext cx="1303867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7" sqref="A7"/>
    </sheetView>
  </sheetViews>
  <sheetFormatPr defaultColWidth="9.140625"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t="s">
        <v>16</v>
      </c>
    </row>
    <row r="10" spans="1:13" x14ac:dyDescent="0.25">
      <c r="A10" t="s">
        <v>38</v>
      </c>
    </row>
    <row r="12" spans="1:13" x14ac:dyDescent="0.25">
      <c r="A12" t="s">
        <v>17</v>
      </c>
    </row>
    <row r="14" spans="1:13" x14ac:dyDescent="0.25">
      <c r="A14" t="s">
        <v>39</v>
      </c>
    </row>
    <row r="15" spans="1:13" x14ac:dyDescent="0.25">
      <c r="A15" t="s">
        <v>18</v>
      </c>
    </row>
    <row r="17" spans="1:13" x14ac:dyDescent="0.25">
      <c r="A17" t="s">
        <v>19</v>
      </c>
    </row>
    <row r="18" spans="1:13" x14ac:dyDescent="0.25">
      <c r="A18" t="s">
        <v>40</v>
      </c>
    </row>
    <row r="19" spans="1:13" x14ac:dyDescent="0.25">
      <c r="A19" t="s">
        <v>41</v>
      </c>
    </row>
    <row r="20" spans="1:13" ht="15.75" thickBot="1" x14ac:dyDescent="0.3"/>
    <row r="21" spans="1:13" ht="15.75" thickBot="1" x14ac:dyDescent="0.3">
      <c r="A21" t="s">
        <v>22</v>
      </c>
      <c r="M21" s="5"/>
    </row>
    <row r="23" spans="1:13" x14ac:dyDescent="0.25">
      <c r="A23" t="s">
        <v>42</v>
      </c>
    </row>
    <row r="25" spans="1:13" x14ac:dyDescent="0.25">
      <c r="A25" t="s">
        <v>20</v>
      </c>
    </row>
    <row r="26" spans="1:13" x14ac:dyDescent="0.25">
      <c r="A26" t="s">
        <v>21</v>
      </c>
    </row>
    <row r="27" spans="1:13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3" x14ac:dyDescent="0.25">
      <c r="A28" t="s">
        <v>43</v>
      </c>
    </row>
    <row r="30" spans="1:13" ht="15.75" x14ac:dyDescent="0.25">
      <c r="A30" s="13" t="s">
        <v>23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zoomScaleNormal="100" workbookViewId="0">
      <selection activeCell="A8" sqref="A8"/>
    </sheetView>
  </sheetViews>
  <sheetFormatPr defaultColWidth="9.14062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4" t="s">
        <v>25</v>
      </c>
      <c r="M2" s="43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4">
        <f>SUM(B8:B32)</f>
        <v>60.5</v>
      </c>
    </row>
    <row r="5" spans="1:19" ht="23.25" x14ac:dyDescent="0.35">
      <c r="A5" s="11" t="s">
        <v>886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5.75" x14ac:dyDescent="0.25">
      <c r="A6" s="1"/>
      <c r="B6" s="471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471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00">
        <v>1</v>
      </c>
      <c r="B8" s="101">
        <f>SUM(C8:I8)</f>
        <v>2.25</v>
      </c>
      <c r="C8" s="101">
        <v>0.5</v>
      </c>
      <c r="D8" s="101">
        <v>0.5</v>
      </c>
      <c r="E8" s="101">
        <v>0.75</v>
      </c>
      <c r="F8" s="101">
        <v>0.5</v>
      </c>
      <c r="G8" s="101"/>
      <c r="H8" s="101"/>
      <c r="I8" s="101"/>
      <c r="J8" s="101" t="str">
        <f ca="1">INDIRECT("'"&amp;A8&amp;"'!B1")</f>
        <v>Incomplete</v>
      </c>
      <c r="L8" s="100">
        <f>A8</f>
        <v>1</v>
      </c>
      <c r="M8" s="101" t="str">
        <f>IF('1'!$A8="","",'1'!$A8)</f>
        <v/>
      </c>
      <c r="N8" s="101" t="str">
        <f>IF('1'!$A12="","",'1'!$A12)</f>
        <v/>
      </c>
      <c r="O8" s="101" t="str">
        <f>IF('1'!$A16="","",'1'!$A16)</f>
        <v/>
      </c>
      <c r="P8" s="101" t="str">
        <f>IF('1'!$A20="","",'1'!$A20)</f>
        <v/>
      </c>
      <c r="Q8" s="101"/>
      <c r="R8" s="101"/>
      <c r="S8" s="101"/>
    </row>
    <row r="9" spans="1:19" x14ac:dyDescent="0.25">
      <c r="A9" s="100">
        <v>2</v>
      </c>
      <c r="B9" s="101">
        <f t="shared" ref="B9:B32" si="0">SUM(C9:I9)</f>
        <v>2.5</v>
      </c>
      <c r="C9" s="101">
        <v>0.75</v>
      </c>
      <c r="D9" s="101">
        <v>0.75</v>
      </c>
      <c r="E9" s="101">
        <v>0.75</v>
      </c>
      <c r="F9" s="101">
        <v>0.25</v>
      </c>
      <c r="G9" s="101"/>
      <c r="H9" s="101"/>
      <c r="I9" s="101"/>
      <c r="J9" s="101" t="str">
        <f t="shared" ref="J9:J26" ca="1" si="1">INDIRECT("'"&amp;A9&amp;"'!B1")</f>
        <v>Incomplete</v>
      </c>
      <c r="L9" s="100">
        <f t="shared" ref="L9:L26" si="2">A9</f>
        <v>2</v>
      </c>
      <c r="M9" s="101" t="str">
        <f>IF('2'!$A8="","",'2'!$A8)</f>
        <v/>
      </c>
      <c r="N9" s="101" t="str">
        <f>IF('2'!$A14="","",'2'!$A14)</f>
        <v/>
      </c>
      <c r="O9" s="101" t="str">
        <f>IF('2'!$A27="","",'2'!$A27)</f>
        <v/>
      </c>
      <c r="P9" s="101" t="str">
        <f>IF('2'!$A31="","",'2'!$A31)</f>
        <v/>
      </c>
      <c r="Q9" s="101"/>
      <c r="R9" s="101"/>
      <c r="S9" s="101"/>
    </row>
    <row r="10" spans="1:19" x14ac:dyDescent="0.25">
      <c r="A10" s="100">
        <v>3</v>
      </c>
      <c r="B10" s="101">
        <f t="shared" si="0"/>
        <v>3.75</v>
      </c>
      <c r="C10" s="101">
        <v>1.5</v>
      </c>
      <c r="D10" s="101">
        <v>1.5</v>
      </c>
      <c r="E10" s="101">
        <v>0.75</v>
      </c>
      <c r="F10" s="101"/>
      <c r="G10" s="101"/>
      <c r="H10" s="101"/>
      <c r="I10" s="101"/>
      <c r="J10" s="101" t="str">
        <f t="shared" ca="1" si="1"/>
        <v>Incomplete</v>
      </c>
      <c r="L10" s="100">
        <f t="shared" si="2"/>
        <v>3</v>
      </c>
      <c r="M10" s="101" t="str">
        <f>IF('3'!$A8="","",'3'!$A8)</f>
        <v/>
      </c>
      <c r="N10" s="101" t="str">
        <f>IF('3'!$A12="","",'3'!$A12)</f>
        <v/>
      </c>
      <c r="O10" s="101" t="str">
        <f>IF('3'!$A16="","",'3'!$A16)</f>
        <v/>
      </c>
      <c r="P10" s="101"/>
      <c r="Q10" s="101"/>
      <c r="R10" s="101"/>
      <c r="S10" s="101"/>
    </row>
    <row r="11" spans="1:19" x14ac:dyDescent="0.25">
      <c r="A11" s="100">
        <v>4</v>
      </c>
      <c r="B11" s="101">
        <f t="shared" si="0"/>
        <v>2.5</v>
      </c>
      <c r="C11" s="101">
        <v>1.25</v>
      </c>
      <c r="D11" s="101">
        <v>0.75</v>
      </c>
      <c r="E11" s="101">
        <v>0.5</v>
      </c>
      <c r="F11" s="101"/>
      <c r="G11" s="101"/>
      <c r="H11" s="101"/>
      <c r="I11" s="101"/>
      <c r="J11" s="101" t="str">
        <f t="shared" ca="1" si="1"/>
        <v>Incomplete</v>
      </c>
      <c r="L11" s="100">
        <f t="shared" si="2"/>
        <v>4</v>
      </c>
      <c r="M11" s="101" t="str">
        <f>IF('4'!$A8="","",'4'!$A8)</f>
        <v/>
      </c>
      <c r="N11" s="101" t="str">
        <f>IF('4'!$A12="","",'4'!$A12)</f>
        <v/>
      </c>
      <c r="O11" s="101" t="str">
        <f>IF('4'!$A16="","",'4'!$A16)</f>
        <v/>
      </c>
      <c r="P11" s="101"/>
      <c r="Q11" s="101"/>
      <c r="R11" s="101"/>
      <c r="S11" s="101"/>
    </row>
    <row r="12" spans="1:19" x14ac:dyDescent="0.25">
      <c r="A12" s="100">
        <v>5</v>
      </c>
      <c r="B12" s="101">
        <f t="shared" si="0"/>
        <v>2.25</v>
      </c>
      <c r="C12" s="101">
        <v>0.25</v>
      </c>
      <c r="D12" s="101">
        <v>1</v>
      </c>
      <c r="E12" s="101">
        <v>0.5</v>
      </c>
      <c r="F12" s="101">
        <v>0.5</v>
      </c>
      <c r="G12" s="101"/>
      <c r="H12" s="101"/>
      <c r="I12" s="101"/>
      <c r="J12" s="101" t="str">
        <f t="shared" ca="1" si="1"/>
        <v>Incomplete</v>
      </c>
      <c r="L12" s="100">
        <f t="shared" si="2"/>
        <v>5</v>
      </c>
      <c r="M12" s="101" t="str">
        <f>IF('5'!$A8="","",'5'!$A8)</f>
        <v/>
      </c>
      <c r="N12" s="101" t="str">
        <f>IF('5'!$A12="","",'5'!$A12)</f>
        <v/>
      </c>
      <c r="O12" s="101" t="str">
        <f>IF('5'!$A16="","",'5'!$A16)</f>
        <v/>
      </c>
      <c r="P12" s="101" t="str">
        <f>IF('5'!$A23="","",'5'!$A23)</f>
        <v/>
      </c>
      <c r="Q12" s="101"/>
      <c r="R12" s="101"/>
      <c r="S12" s="101"/>
    </row>
    <row r="13" spans="1:19" x14ac:dyDescent="0.25">
      <c r="A13" s="100">
        <v>6</v>
      </c>
      <c r="B13" s="101">
        <f t="shared" si="0"/>
        <v>1.5</v>
      </c>
      <c r="C13" s="101">
        <v>1</v>
      </c>
      <c r="D13" s="101">
        <v>0.5</v>
      </c>
      <c r="E13" s="101"/>
      <c r="F13" s="101"/>
      <c r="G13" s="101"/>
      <c r="H13" s="101"/>
      <c r="I13" s="101"/>
      <c r="J13" s="101" t="str">
        <f t="shared" ca="1" si="1"/>
        <v>Incomplete</v>
      </c>
      <c r="L13" s="100">
        <f t="shared" si="2"/>
        <v>6</v>
      </c>
      <c r="M13" s="101" t="str">
        <f>IF('6'!$A14="","",'6'!$A14)</f>
        <v/>
      </c>
      <c r="N13" s="101" t="str">
        <f>IF('6'!$A18="","",'6'!$A18)</f>
        <v/>
      </c>
      <c r="O13" s="101"/>
      <c r="P13" s="101"/>
      <c r="Q13" s="101"/>
      <c r="R13" s="101"/>
      <c r="S13" s="101"/>
    </row>
    <row r="14" spans="1:19" x14ac:dyDescent="0.25">
      <c r="A14" s="100">
        <v>7</v>
      </c>
      <c r="B14" s="101">
        <f t="shared" si="0"/>
        <v>2.75</v>
      </c>
      <c r="C14" s="101">
        <v>1</v>
      </c>
      <c r="D14" s="101">
        <v>1</v>
      </c>
      <c r="E14" s="101">
        <v>0.25</v>
      </c>
      <c r="F14" s="101">
        <v>0.5</v>
      </c>
      <c r="G14" s="101"/>
      <c r="H14" s="101"/>
      <c r="I14" s="101"/>
      <c r="J14" s="101" t="str">
        <f t="shared" ca="1" si="1"/>
        <v>Incomplete</v>
      </c>
      <c r="L14" s="100">
        <f t="shared" si="2"/>
        <v>7</v>
      </c>
      <c r="M14" s="101" t="str">
        <f>IF('7'!$A8="","",'7'!$A8)</f>
        <v/>
      </c>
      <c r="N14" s="101" t="str">
        <f>IF('7'!$A12="","",'7'!$A12)</f>
        <v/>
      </c>
      <c r="O14" s="101" t="str">
        <f>IF('7'!$A16="","",'7'!$A16)</f>
        <v/>
      </c>
      <c r="P14" s="101" t="str">
        <f>IF('7'!$A20="","",'7'!$A20)</f>
        <v/>
      </c>
      <c r="Q14" s="101"/>
      <c r="R14" s="101"/>
      <c r="S14" s="101"/>
    </row>
    <row r="15" spans="1:19" x14ac:dyDescent="0.25">
      <c r="A15" s="100">
        <v>8</v>
      </c>
      <c r="B15" s="101">
        <f t="shared" si="0"/>
        <v>3.25</v>
      </c>
      <c r="C15" s="101">
        <v>2</v>
      </c>
      <c r="D15" s="101">
        <v>0.25</v>
      </c>
      <c r="E15" s="101">
        <v>0.5</v>
      </c>
      <c r="F15" s="101">
        <v>0.5</v>
      </c>
      <c r="G15" s="101"/>
      <c r="H15" s="101"/>
      <c r="I15" s="101"/>
      <c r="J15" s="101" t="str">
        <f t="shared" ca="1" si="1"/>
        <v>Incomplete</v>
      </c>
      <c r="L15" s="100">
        <f t="shared" si="2"/>
        <v>8</v>
      </c>
      <c r="M15" s="101" t="str">
        <f>IF('8'!$A8="","",'8'!$A8)</f>
        <v/>
      </c>
      <c r="N15" s="101" t="str">
        <f>IF('8'!$A12="","",'8'!$A12)</f>
        <v/>
      </c>
      <c r="O15" s="101" t="str">
        <f>IF('8'!$A16="","",'8'!$A16)</f>
        <v/>
      </c>
      <c r="P15" s="101" t="str">
        <f>IF('8'!$A20="","",'8'!$A20)</f>
        <v/>
      </c>
      <c r="Q15" s="101"/>
      <c r="R15" s="101"/>
      <c r="S15" s="101"/>
    </row>
    <row r="16" spans="1:19" x14ac:dyDescent="0.25">
      <c r="A16" s="100">
        <v>9</v>
      </c>
      <c r="B16" s="101">
        <f t="shared" si="0"/>
        <v>2</v>
      </c>
      <c r="C16" s="101">
        <v>0.5</v>
      </c>
      <c r="D16" s="101">
        <v>0.5</v>
      </c>
      <c r="E16" s="101">
        <v>0.5</v>
      </c>
      <c r="F16" s="101">
        <v>0.5</v>
      </c>
      <c r="G16" s="101"/>
      <c r="H16" s="101"/>
      <c r="I16" s="101"/>
      <c r="J16" s="101" t="str">
        <f t="shared" ca="1" si="1"/>
        <v>Incomplete</v>
      </c>
      <c r="L16" s="100">
        <f t="shared" si="2"/>
        <v>9</v>
      </c>
      <c r="M16" s="101" t="str">
        <f>IF('9'!$A8="","",'9'!$A8)</f>
        <v/>
      </c>
      <c r="N16" s="101" t="str">
        <f>IF('9'!$A12="","",'9'!$A12)</f>
        <v/>
      </c>
      <c r="O16" s="101" t="str">
        <f>IF('9'!$A16="","",'9'!$A16)</f>
        <v/>
      </c>
      <c r="P16" s="101" t="str">
        <f>IF('9'!$A20="","",'9'!$A20)</f>
        <v/>
      </c>
      <c r="Q16" s="101"/>
      <c r="R16" s="101"/>
      <c r="S16" s="101"/>
    </row>
    <row r="17" spans="1:19" x14ac:dyDescent="0.25">
      <c r="A17" s="100">
        <v>10</v>
      </c>
      <c r="B17" s="101">
        <f t="shared" si="0"/>
        <v>2.25</v>
      </c>
      <c r="C17" s="101">
        <v>1</v>
      </c>
      <c r="D17" s="101">
        <v>0.5</v>
      </c>
      <c r="E17" s="101">
        <v>0.75</v>
      </c>
      <c r="F17" s="101"/>
      <c r="G17" s="101"/>
      <c r="H17" s="101"/>
      <c r="I17" s="101"/>
      <c r="J17" s="101" t="str">
        <f t="shared" ca="1" si="1"/>
        <v>Incomplete</v>
      </c>
      <c r="L17" s="100">
        <f t="shared" si="2"/>
        <v>10</v>
      </c>
      <c r="M17" s="101" t="str">
        <f>IF('10'!$A29="","",'10'!$A29)</f>
        <v/>
      </c>
      <c r="N17" s="101" t="str">
        <f>IF('10'!$A33="","",'10'!$A33)</f>
        <v/>
      </c>
      <c r="O17" s="101" t="str">
        <f>IF('10'!$A37="","",'10'!$A37)</f>
        <v/>
      </c>
      <c r="P17" s="101"/>
      <c r="Q17" s="101"/>
      <c r="R17" s="101"/>
      <c r="S17" s="101"/>
    </row>
    <row r="18" spans="1:19" x14ac:dyDescent="0.25">
      <c r="A18" s="100">
        <v>11</v>
      </c>
      <c r="B18" s="101">
        <f t="shared" si="0"/>
        <v>3.75</v>
      </c>
      <c r="C18" s="101">
        <v>0.5</v>
      </c>
      <c r="D18" s="101">
        <v>1</v>
      </c>
      <c r="E18" s="101">
        <v>0.25</v>
      </c>
      <c r="F18" s="101">
        <v>2</v>
      </c>
      <c r="G18" s="101"/>
      <c r="H18" s="101"/>
      <c r="I18" s="101"/>
      <c r="J18" s="101" t="str">
        <f t="shared" ca="1" si="1"/>
        <v>Incomplete</v>
      </c>
      <c r="L18" s="100">
        <f t="shared" si="2"/>
        <v>11</v>
      </c>
      <c r="M18" s="101" t="str">
        <f>IF('11'!$A12="","",'11'!$A12)</f>
        <v/>
      </c>
      <c r="N18" s="101" t="str">
        <f>IF('11'!$A16="","",'11'!$A16)</f>
        <v/>
      </c>
      <c r="O18" s="101" t="str">
        <f>IF('11'!$A21="","",'11'!$A21)</f>
        <v/>
      </c>
      <c r="P18" s="101" t="str">
        <f>IF('11'!$A25="","",'11'!$A25)</f>
        <v/>
      </c>
      <c r="Q18" s="101"/>
      <c r="R18" s="101"/>
      <c r="S18" s="101"/>
    </row>
    <row r="19" spans="1:19" x14ac:dyDescent="0.25">
      <c r="A19" s="100">
        <v>12</v>
      </c>
      <c r="B19" s="101">
        <f t="shared" si="0"/>
        <v>1.75</v>
      </c>
      <c r="C19" s="101">
        <v>1.75</v>
      </c>
      <c r="D19" s="101"/>
      <c r="E19" s="101"/>
      <c r="F19" s="101"/>
      <c r="G19" s="101"/>
      <c r="H19" s="101"/>
      <c r="I19" s="101"/>
      <c r="J19" s="101" t="str">
        <f t="shared" ca="1" si="1"/>
        <v>Incomplete</v>
      </c>
      <c r="L19" s="100">
        <f t="shared" si="2"/>
        <v>12</v>
      </c>
      <c r="M19" s="101" t="str">
        <f>IF('12'!$A5="","",'12'!$A5)</f>
        <v/>
      </c>
      <c r="N19" s="101"/>
      <c r="O19" s="101"/>
      <c r="P19" s="101"/>
      <c r="Q19" s="101"/>
      <c r="R19" s="101"/>
      <c r="S19" s="101"/>
    </row>
    <row r="20" spans="1:19" x14ac:dyDescent="0.25">
      <c r="A20" s="100">
        <v>13</v>
      </c>
      <c r="B20" s="101">
        <f t="shared" si="0"/>
        <v>2.5</v>
      </c>
      <c r="C20" s="101">
        <v>2.5</v>
      </c>
      <c r="D20" s="101"/>
      <c r="E20" s="101"/>
      <c r="F20" s="101"/>
      <c r="G20" s="101"/>
      <c r="H20" s="101"/>
      <c r="I20" s="101"/>
      <c r="J20" s="101" t="str">
        <f t="shared" ca="1" si="1"/>
        <v>Incomplete</v>
      </c>
      <c r="L20" s="100">
        <f t="shared" si="2"/>
        <v>13</v>
      </c>
      <c r="M20" s="101" t="str">
        <f>IF('13'!$A5="","",'13'!$A5)</f>
        <v/>
      </c>
      <c r="N20" s="101"/>
      <c r="O20" s="101"/>
      <c r="P20" s="101"/>
      <c r="Q20" s="101"/>
      <c r="R20" s="101"/>
      <c r="S20" s="101"/>
    </row>
    <row r="21" spans="1:19" x14ac:dyDescent="0.25">
      <c r="A21" s="100">
        <v>14</v>
      </c>
      <c r="B21" s="101">
        <f t="shared" si="0"/>
        <v>6.25</v>
      </c>
      <c r="C21" s="101">
        <v>3.25</v>
      </c>
      <c r="D21" s="101">
        <v>1.5</v>
      </c>
      <c r="E21" s="101">
        <v>1.5</v>
      </c>
      <c r="F21" s="101"/>
      <c r="G21" s="101"/>
      <c r="H21" s="101"/>
      <c r="I21" s="101"/>
      <c r="J21" s="101" t="str">
        <f t="shared" ca="1" si="1"/>
        <v>Incomplete</v>
      </c>
      <c r="L21" s="100">
        <f t="shared" si="2"/>
        <v>14</v>
      </c>
      <c r="M21" s="101" t="str">
        <f>IF('14'!$A34="","",'14'!$A34)</f>
        <v/>
      </c>
      <c r="N21" s="101" t="str">
        <f>IF('14'!$A38="","",'14'!$A38)</f>
        <v/>
      </c>
      <c r="O21" s="101" t="str">
        <f>IF('14'!$A42="","",'14'!$A42)</f>
        <v/>
      </c>
      <c r="P21" s="101"/>
      <c r="Q21" s="101"/>
      <c r="R21" s="101"/>
      <c r="S21" s="101"/>
    </row>
    <row r="22" spans="1:19" x14ac:dyDescent="0.25">
      <c r="A22" s="100">
        <v>15</v>
      </c>
      <c r="B22" s="101">
        <f t="shared" si="0"/>
        <v>1</v>
      </c>
      <c r="C22" s="101">
        <v>0.5</v>
      </c>
      <c r="D22" s="101">
        <v>0.5</v>
      </c>
      <c r="E22" s="101"/>
      <c r="F22" s="101"/>
      <c r="G22" s="101"/>
      <c r="H22" s="101"/>
      <c r="I22" s="101"/>
      <c r="J22" s="101" t="str">
        <f t="shared" ca="1" si="1"/>
        <v>Incomplete</v>
      </c>
      <c r="L22" s="100">
        <f t="shared" si="2"/>
        <v>15</v>
      </c>
      <c r="M22" s="101" t="str">
        <f>IF('15'!$A17="","",'15'!$A17)</f>
        <v/>
      </c>
      <c r="N22" s="101" t="str">
        <f>IF('15'!$A21="","",'15'!$A21)</f>
        <v/>
      </c>
      <c r="O22" s="101"/>
      <c r="P22" s="101"/>
      <c r="Q22" s="101"/>
      <c r="R22" s="101"/>
      <c r="S22" s="101"/>
    </row>
    <row r="23" spans="1:19" x14ac:dyDescent="0.25">
      <c r="A23" s="100">
        <v>16</v>
      </c>
      <c r="B23" s="101">
        <f t="shared" si="0"/>
        <v>2</v>
      </c>
      <c r="C23" s="101">
        <v>2</v>
      </c>
      <c r="D23" s="101"/>
      <c r="E23" s="101"/>
      <c r="F23" s="101"/>
      <c r="G23" s="101"/>
      <c r="H23" s="101"/>
      <c r="I23" s="101"/>
      <c r="J23" s="101" t="str">
        <f t="shared" ca="1" si="1"/>
        <v>Incomplete</v>
      </c>
      <c r="L23" s="100">
        <f t="shared" si="2"/>
        <v>16</v>
      </c>
      <c r="M23" s="101" t="str">
        <f>IF('16'!$A5="","",'16'!$A5)</f>
        <v/>
      </c>
      <c r="N23" s="101"/>
      <c r="O23" s="101"/>
      <c r="P23" s="101"/>
      <c r="Q23" s="101"/>
      <c r="R23" s="101"/>
      <c r="S23" s="101"/>
    </row>
    <row r="24" spans="1:19" x14ac:dyDescent="0.25">
      <c r="A24" s="100">
        <v>17</v>
      </c>
      <c r="B24" s="101">
        <f t="shared" si="0"/>
        <v>3.5</v>
      </c>
      <c r="C24" s="101">
        <v>1</v>
      </c>
      <c r="D24" s="101">
        <v>0.5</v>
      </c>
      <c r="E24" s="101">
        <v>0.5</v>
      </c>
      <c r="F24" s="101">
        <v>0.5</v>
      </c>
      <c r="G24" s="101">
        <v>1</v>
      </c>
      <c r="H24" s="101"/>
      <c r="I24" s="101"/>
      <c r="J24" s="101" t="str">
        <f t="shared" ca="1" si="1"/>
        <v>Incomplete</v>
      </c>
      <c r="L24" s="100">
        <f t="shared" si="2"/>
        <v>17</v>
      </c>
      <c r="M24" s="101" t="str">
        <f>IF('17'!$A8="","",'17'!$A8)</f>
        <v/>
      </c>
      <c r="N24" s="101" t="str">
        <f>IF('17'!$A12="","",'17'!$A12)</f>
        <v/>
      </c>
      <c r="O24" s="101" t="str">
        <f>IF('17'!$A16="","",'17'!$A16)</f>
        <v/>
      </c>
      <c r="P24" s="101" t="str">
        <f>IF('17'!$A20="","",'17'!$A20)</f>
        <v/>
      </c>
      <c r="Q24" s="101" t="str">
        <f>IF('17'!$A24="","",'17'!$A24)</f>
        <v/>
      </c>
      <c r="R24" s="101"/>
      <c r="S24" s="101"/>
    </row>
    <row r="25" spans="1:19" x14ac:dyDescent="0.25">
      <c r="A25" s="100">
        <v>18</v>
      </c>
      <c r="B25" s="101">
        <f t="shared" si="0"/>
        <v>1.5</v>
      </c>
      <c r="C25" s="101">
        <v>1.5</v>
      </c>
      <c r="D25" s="101"/>
      <c r="E25" s="101"/>
      <c r="F25" s="101"/>
      <c r="G25" s="101"/>
      <c r="H25" s="101"/>
      <c r="I25" s="101"/>
      <c r="J25" s="101" t="str">
        <f t="shared" ca="1" si="1"/>
        <v>Incomplete</v>
      </c>
      <c r="L25" s="100">
        <f t="shared" si="2"/>
        <v>18</v>
      </c>
      <c r="M25" s="101" t="str">
        <f>IF('18'!$A5="","",'18'!$A5)</f>
        <v/>
      </c>
      <c r="N25" s="101"/>
      <c r="O25" s="101"/>
      <c r="P25" s="101"/>
      <c r="Q25" s="101"/>
      <c r="R25" s="101"/>
      <c r="S25" s="101"/>
    </row>
    <row r="26" spans="1:19" x14ac:dyDescent="0.25">
      <c r="A26" s="100">
        <v>19</v>
      </c>
      <c r="B26" s="101">
        <f t="shared" si="0"/>
        <v>1.5</v>
      </c>
      <c r="C26" s="101">
        <v>0.25</v>
      </c>
      <c r="D26" s="101">
        <v>0.25</v>
      </c>
      <c r="E26" s="101">
        <v>0.25</v>
      </c>
      <c r="F26" s="101">
        <v>0.25</v>
      </c>
      <c r="G26" s="101">
        <v>0.25</v>
      </c>
      <c r="H26" s="101">
        <v>0.25</v>
      </c>
      <c r="I26" s="101"/>
      <c r="J26" s="101" t="str">
        <f t="shared" ca="1" si="1"/>
        <v>Incomplete</v>
      </c>
      <c r="L26" s="100">
        <f t="shared" si="2"/>
        <v>19</v>
      </c>
      <c r="M26" s="101" t="str">
        <f>IF('19'!$A8="","",'19'!$A8)</f>
        <v/>
      </c>
      <c r="N26" s="101" t="str">
        <f>IF('19'!$A12="","",'19'!$A12)</f>
        <v/>
      </c>
      <c r="O26" s="101" t="str">
        <f>IF('19'!$A16="","",'19'!$A16)</f>
        <v/>
      </c>
      <c r="P26" s="101" t="str">
        <f>IF('19'!$A20="","",'19'!$A20)</f>
        <v/>
      </c>
      <c r="Q26" s="101" t="str">
        <f>IF('19'!$A24="","",'19'!$A24)</f>
        <v/>
      </c>
      <c r="R26" s="101" t="str">
        <f>IF('19'!$A28="","",'19'!$A28)</f>
        <v/>
      </c>
      <c r="S26" s="101"/>
    </row>
    <row r="27" spans="1:19" x14ac:dyDescent="0.25">
      <c r="A27" s="100">
        <v>20</v>
      </c>
      <c r="B27" s="101">
        <f t="shared" si="0"/>
        <v>2</v>
      </c>
      <c r="C27" s="101">
        <v>0.5</v>
      </c>
      <c r="D27" s="101">
        <v>0.5</v>
      </c>
      <c r="E27" s="101">
        <v>0.5</v>
      </c>
      <c r="F27" s="101">
        <v>0.5</v>
      </c>
      <c r="G27" s="101"/>
      <c r="H27" s="101"/>
      <c r="I27" s="101"/>
      <c r="J27" s="101" t="str">
        <f t="shared" ref="J27:J32" ca="1" si="3">INDIRECT("'"&amp;A27&amp;"'!B1")</f>
        <v>Incomplete</v>
      </c>
      <c r="L27" s="100">
        <f t="shared" ref="L27:L32" si="4">A27</f>
        <v>20</v>
      </c>
      <c r="M27" s="101" t="str">
        <f>IF('20'!$A8="","",'20'!$A8)</f>
        <v/>
      </c>
      <c r="N27" s="101" t="str">
        <f>IF('20'!$A12="","",'20'!$A12)</f>
        <v/>
      </c>
      <c r="O27" s="101" t="str">
        <f>IF('20'!$A16="","",'20'!$A16)</f>
        <v/>
      </c>
      <c r="P27" s="101" t="str">
        <f>IF('20'!$A20="","",'20'!$A20)</f>
        <v/>
      </c>
      <c r="Q27" s="101"/>
      <c r="R27" s="101"/>
      <c r="S27" s="101"/>
    </row>
    <row r="28" spans="1:19" x14ac:dyDescent="0.25">
      <c r="A28" s="100">
        <v>21</v>
      </c>
      <c r="B28" s="101">
        <f t="shared" si="0"/>
        <v>2.25</v>
      </c>
      <c r="C28" s="101">
        <v>0.75</v>
      </c>
      <c r="D28" s="101">
        <v>0.5</v>
      </c>
      <c r="E28" s="101">
        <v>1</v>
      </c>
      <c r="F28" s="101"/>
      <c r="G28" s="101"/>
      <c r="H28" s="101"/>
      <c r="I28" s="101"/>
      <c r="J28" s="101" t="str">
        <f t="shared" ca="1" si="3"/>
        <v>Incomplete</v>
      </c>
      <c r="L28" s="100">
        <f t="shared" si="4"/>
        <v>21</v>
      </c>
      <c r="M28" s="101" t="str">
        <f>IF('21'!$A19="","",'21'!$A19)</f>
        <v/>
      </c>
      <c r="N28" s="101" t="str">
        <f>IF('21'!$A23="","",'21'!$A23)</f>
        <v/>
      </c>
      <c r="O28" s="101" t="str">
        <f>IF('21'!$A27="","",'21'!$A27)</f>
        <v/>
      </c>
      <c r="P28" s="101"/>
      <c r="Q28" s="101"/>
      <c r="R28" s="101"/>
      <c r="S28" s="101"/>
    </row>
    <row r="29" spans="1:19" x14ac:dyDescent="0.25">
      <c r="A29" s="100">
        <v>22</v>
      </c>
      <c r="B29" s="101">
        <f t="shared" si="0"/>
        <v>2.75</v>
      </c>
      <c r="C29" s="101">
        <v>1.5</v>
      </c>
      <c r="D29" s="101">
        <v>0.5</v>
      </c>
      <c r="E29" s="101">
        <v>0.75</v>
      </c>
      <c r="F29" s="101"/>
      <c r="G29" s="101"/>
      <c r="H29" s="101"/>
      <c r="I29" s="101"/>
      <c r="J29" s="101" t="str">
        <f t="shared" ca="1" si="3"/>
        <v>Incomplete</v>
      </c>
      <c r="L29" s="100">
        <f t="shared" si="4"/>
        <v>22</v>
      </c>
      <c r="M29" s="101" t="str">
        <f>IF('22'!$A22="","",'22'!$A22)</f>
        <v/>
      </c>
      <c r="N29" s="101" t="str">
        <f>IF('22'!$A26="","",'22'!$A26)</f>
        <v/>
      </c>
      <c r="O29" s="101" t="str">
        <f>IF('22'!$A30="","",'22'!$A30)</f>
        <v/>
      </c>
      <c r="P29" s="101"/>
      <c r="Q29" s="101"/>
      <c r="R29" s="101"/>
      <c r="S29" s="101"/>
    </row>
    <row r="30" spans="1:19" x14ac:dyDescent="0.25">
      <c r="A30" s="102">
        <v>23</v>
      </c>
      <c r="B30" s="101">
        <f t="shared" si="0"/>
        <v>1.25</v>
      </c>
      <c r="C30" s="101">
        <v>0.25</v>
      </c>
      <c r="D30" s="101">
        <v>1</v>
      </c>
      <c r="E30" s="101"/>
      <c r="F30" s="101"/>
      <c r="G30" s="101"/>
      <c r="H30" s="101"/>
      <c r="I30" s="101"/>
      <c r="J30" s="101" t="str">
        <f t="shared" ca="1" si="3"/>
        <v>Incomplete</v>
      </c>
      <c r="L30" s="100">
        <f t="shared" si="4"/>
        <v>23</v>
      </c>
      <c r="M30" s="101" t="str">
        <f>IF('23'!$A14="","",'23'!$A14)</f>
        <v/>
      </c>
      <c r="N30" s="101" t="str">
        <f>IF('23'!$A18="","",'23'!$A18)</f>
        <v/>
      </c>
      <c r="O30" s="101"/>
      <c r="P30" s="101"/>
      <c r="Q30" s="101"/>
      <c r="R30" s="101"/>
      <c r="S30" s="101"/>
    </row>
    <row r="31" spans="1:19" x14ac:dyDescent="0.25">
      <c r="A31" s="102">
        <v>24</v>
      </c>
      <c r="B31" s="101">
        <f t="shared" si="0"/>
        <v>1.5</v>
      </c>
      <c r="C31" s="101">
        <v>0.5</v>
      </c>
      <c r="D31" s="101">
        <v>0.5</v>
      </c>
      <c r="E31" s="101">
        <v>0.5</v>
      </c>
      <c r="F31" s="101"/>
      <c r="G31" s="101"/>
      <c r="H31" s="101"/>
      <c r="I31" s="101"/>
      <c r="J31" s="101" t="str">
        <f t="shared" ca="1" si="3"/>
        <v>Incomplete</v>
      </c>
      <c r="L31" s="100">
        <f t="shared" si="4"/>
        <v>24</v>
      </c>
      <c r="M31" s="101" t="str">
        <f>IF('24'!$A8="","",'24'!$A8)</f>
        <v/>
      </c>
      <c r="N31" s="101" t="str">
        <f>IF('24'!$A12="","",'24'!$A12)</f>
        <v/>
      </c>
      <c r="O31" s="101" t="str">
        <f>IF('24'!$A16="","",'24'!$A16)</f>
        <v/>
      </c>
      <c r="P31" s="101"/>
      <c r="Q31" s="101"/>
      <c r="R31" s="101"/>
      <c r="S31" s="101"/>
    </row>
    <row r="32" spans="1:19" x14ac:dyDescent="0.25">
      <c r="A32" s="100">
        <v>25</v>
      </c>
      <c r="B32" s="101">
        <f t="shared" si="0"/>
        <v>2</v>
      </c>
      <c r="C32" s="101">
        <v>1.5</v>
      </c>
      <c r="D32" s="101">
        <v>0.5</v>
      </c>
      <c r="E32" s="101"/>
      <c r="F32" s="101"/>
      <c r="G32" s="101"/>
      <c r="H32" s="101"/>
      <c r="I32" s="101"/>
      <c r="J32" s="101" t="str">
        <f t="shared" ca="1" si="3"/>
        <v>Incomplete</v>
      </c>
      <c r="L32" s="100">
        <f t="shared" si="4"/>
        <v>25</v>
      </c>
      <c r="M32" s="101" t="str">
        <f>IF('25'!$A22="","",'25'!$A22)</f>
        <v/>
      </c>
      <c r="N32" s="101" t="str">
        <f>IF('25'!$A26="","",'25'!$A26)</f>
        <v/>
      </c>
      <c r="O32" s="101"/>
      <c r="P32" s="101"/>
      <c r="Q32" s="101"/>
      <c r="R32" s="101"/>
      <c r="S32" s="101"/>
    </row>
  </sheetData>
  <mergeCells count="1">
    <mergeCell ref="B6:B7"/>
  </mergeCells>
  <conditionalFormatting sqref="C8:I32">
    <cfRule type="containsBlanks" dxfId="86" priority="216">
      <formula>LEN(TRIM(C8))=0</formula>
    </cfRule>
  </conditionalFormatting>
  <conditionalFormatting sqref="J8:J32">
    <cfRule type="cellIs" dxfId="85" priority="213" operator="equal">
      <formula>"Finished"</formula>
    </cfRule>
    <cfRule type="cellIs" dxfId="84" priority="214" operator="equal">
      <formula>"Flag for Review"</formula>
    </cfRule>
    <cfRule type="cellIs" dxfId="83" priority="215" operator="equal">
      <formula>"Incomplete"</formula>
    </cfRule>
  </conditionalFormatting>
  <conditionalFormatting sqref="M8:S32">
    <cfRule type="expression" dxfId="82" priority="25">
      <formula>C8=""</formula>
    </cfRule>
    <cfRule type="expression" dxfId="81" priority="26">
      <formula>M8/C8&gt;=0.75</formula>
    </cfRule>
    <cfRule type="expression" dxfId="80" priority="27">
      <formula>M8/C8&gt;=0.65</formula>
    </cfRule>
    <cfRule type="expression" dxfId="79" priority="28">
      <formula>M8/C8&gt;=0</formula>
    </cfRule>
  </conditionalFormatting>
  <conditionalFormatting sqref="P2">
    <cfRule type="expression" dxfId="78" priority="52">
      <formula>LEN(P2)=0</formula>
    </cfRule>
    <cfRule type="cellIs" dxfId="77" priority="210" operator="greaterThanOrEqual">
      <formula>0.75</formula>
    </cfRule>
    <cfRule type="cellIs" dxfId="76" priority="211" operator="greaterThanOrEqual">
      <formula>0.65</formula>
    </cfRule>
    <cfRule type="cellIs" dxfId="75" priority="212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89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21" x14ac:dyDescent="0.25">
      <c r="A1" s="7">
        <v>1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3"/>
      <c r="K1" s="1" t="s">
        <v>359</v>
      </c>
      <c r="L1"/>
      <c r="M1"/>
      <c r="N1"/>
      <c r="O1"/>
      <c r="P1"/>
      <c r="Q1"/>
      <c r="R1"/>
      <c r="S1"/>
      <c r="T1"/>
      <c r="U1"/>
    </row>
    <row r="2" spans="1:21" x14ac:dyDescent="0.25">
      <c r="A2" s="24"/>
      <c r="B2" s="21"/>
      <c r="C2" s="21"/>
      <c r="D2" s="21"/>
      <c r="E2" s="21"/>
      <c r="F2" s="21"/>
      <c r="G2" s="21"/>
      <c r="H2" s="21"/>
      <c r="I2" s="25"/>
      <c r="K2" s="1"/>
      <c r="L2"/>
      <c r="M2"/>
      <c r="N2"/>
      <c r="O2"/>
      <c r="P2"/>
      <c r="Q2"/>
      <c r="R2"/>
      <c r="S2"/>
      <c r="T2"/>
      <c r="U2"/>
    </row>
    <row r="3" spans="1:21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s="465" t="s">
        <v>900</v>
      </c>
      <c r="M3"/>
      <c r="N3"/>
      <c r="O3"/>
      <c r="P3" s="23" t="s">
        <v>901</v>
      </c>
      <c r="Q3"/>
      <c r="R3"/>
      <c r="S3"/>
      <c r="T3"/>
      <c r="U3"/>
    </row>
    <row r="4" spans="1:21" x14ac:dyDescent="0.25">
      <c r="A4" s="9">
        <f>INDEX('Point Grid'!B:B,MATCH('1'!A1,'Point Grid'!A:A,0))</f>
        <v>2.25</v>
      </c>
      <c r="B4" s="19"/>
      <c r="C4" s="19"/>
      <c r="D4" s="19"/>
      <c r="E4" s="19"/>
      <c r="F4" s="19"/>
      <c r="G4" s="19"/>
      <c r="H4" s="19"/>
      <c r="I4" s="20"/>
      <c r="J4" s="46"/>
      <c r="K4"/>
      <c r="L4" s="466"/>
      <c r="M4"/>
      <c r="N4"/>
      <c r="O4"/>
      <c r="Q4"/>
      <c r="R4"/>
      <c r="S4"/>
      <c r="T4"/>
      <c r="U4"/>
    </row>
    <row r="5" spans="1:21" x14ac:dyDescent="0.25">
      <c r="A5" s="18"/>
      <c r="B5" s="19"/>
      <c r="C5" s="19"/>
      <c r="D5" s="19"/>
      <c r="E5" s="19"/>
      <c r="F5" s="19"/>
      <c r="G5" s="19"/>
      <c r="H5" s="19"/>
      <c r="I5" s="20"/>
      <c r="J5" s="46"/>
      <c r="K5" s="283"/>
      <c r="L5" s="466" t="s">
        <v>427</v>
      </c>
      <c r="M5"/>
      <c r="N5"/>
      <c r="O5"/>
      <c r="Q5"/>
      <c r="R5"/>
      <c r="S5"/>
      <c r="T5"/>
      <c r="U5"/>
    </row>
    <row r="6" spans="1:21" x14ac:dyDescent="0.25">
      <c r="A6" s="29" t="s">
        <v>2</v>
      </c>
      <c r="B6" s="19" t="s">
        <v>897</v>
      </c>
      <c r="C6" s="19"/>
      <c r="D6" s="19"/>
      <c r="E6" s="19"/>
      <c r="F6" s="19"/>
      <c r="G6" s="19"/>
      <c r="H6" s="19"/>
      <c r="I6" s="20"/>
      <c r="J6" s="46"/>
      <c r="K6"/>
      <c r="L6"/>
      <c r="M6"/>
      <c r="N6"/>
      <c r="O6"/>
      <c r="Q6"/>
      <c r="R6"/>
      <c r="S6"/>
      <c r="T6"/>
      <c r="U6"/>
    </row>
    <row r="7" spans="1:21" ht="15.75" thickBot="1" x14ac:dyDescent="0.3">
      <c r="A7" s="9">
        <f>INDEX('Point Grid'!$C$8:$I$32,MATCH($A$1,'Point Grid'!$A$8:$A$32,0),MATCH(A6,'Point Grid'!$C$7:$I$7,0))</f>
        <v>0.5</v>
      </c>
      <c r="B7" s="19" t="s">
        <v>898</v>
      </c>
      <c r="C7" s="19"/>
      <c r="D7" s="19"/>
      <c r="E7" s="19"/>
      <c r="F7" s="19"/>
      <c r="G7" s="19"/>
      <c r="H7" s="19"/>
      <c r="I7" s="20"/>
      <c r="J7" s="46"/>
      <c r="K7"/>
      <c r="L7" t="s">
        <v>902</v>
      </c>
      <c r="M7"/>
      <c r="N7"/>
      <c r="O7"/>
      <c r="Q7"/>
      <c r="R7"/>
      <c r="S7"/>
      <c r="T7"/>
      <c r="U7"/>
    </row>
    <row r="8" spans="1:21" ht="15.75" thickBot="1" x14ac:dyDescent="0.3">
      <c r="A8" s="5"/>
      <c r="B8" s="19"/>
      <c r="C8" s="35"/>
      <c r="D8" s="35"/>
      <c r="E8" s="35"/>
      <c r="F8" s="35"/>
      <c r="G8" s="35"/>
      <c r="H8" s="35"/>
      <c r="I8" s="20"/>
      <c r="J8" s="46"/>
      <c r="K8"/>
      <c r="L8" t="s">
        <v>903</v>
      </c>
      <c r="M8"/>
      <c r="N8"/>
      <c r="O8"/>
      <c r="Q8"/>
      <c r="R8"/>
      <c r="S8"/>
      <c r="T8"/>
      <c r="U8"/>
    </row>
    <row r="9" spans="1:21" x14ac:dyDescent="0.25">
      <c r="A9" s="29"/>
      <c r="B9" s="19"/>
      <c r="C9" s="19"/>
      <c r="D9" s="19"/>
      <c r="E9" s="19"/>
      <c r="F9" s="19"/>
      <c r="G9" s="19"/>
      <c r="H9" s="19"/>
      <c r="I9" s="20"/>
      <c r="J9" s="46"/>
      <c r="K9" s="283"/>
      <c r="L9" t="s">
        <v>904</v>
      </c>
      <c r="M9"/>
      <c r="N9"/>
      <c r="O9"/>
      <c r="Q9"/>
      <c r="R9"/>
      <c r="S9"/>
      <c r="T9"/>
      <c r="U9"/>
    </row>
    <row r="10" spans="1:21" x14ac:dyDescent="0.25">
      <c r="A10" s="29" t="s">
        <v>3</v>
      </c>
      <c r="B10" s="19" t="s">
        <v>899</v>
      </c>
      <c r="C10" s="19"/>
      <c r="D10" s="19"/>
      <c r="E10" s="19"/>
      <c r="F10" s="19"/>
      <c r="G10" s="19"/>
      <c r="H10" s="19"/>
      <c r="I10" s="20"/>
      <c r="J10" s="46"/>
      <c r="K10" s="283"/>
      <c r="L10" t="s">
        <v>905</v>
      </c>
      <c r="M10"/>
      <c r="N10"/>
      <c r="O10"/>
      <c r="Q10"/>
      <c r="R10"/>
      <c r="S10"/>
      <c r="T10"/>
      <c r="U10"/>
    </row>
    <row r="11" spans="1:21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46"/>
      <c r="K11"/>
      <c r="L11" s="467"/>
      <c r="M11"/>
      <c r="N11"/>
      <c r="O11"/>
      <c r="Q11"/>
      <c r="R11"/>
      <c r="S11"/>
      <c r="T11"/>
      <c r="U11"/>
    </row>
    <row r="12" spans="1:21" ht="15.75" thickBot="1" x14ac:dyDescent="0.3">
      <c r="A12" s="5"/>
      <c r="B12" s="19"/>
      <c r="C12" s="35"/>
      <c r="D12" s="35"/>
      <c r="E12" s="35"/>
      <c r="F12" s="35"/>
      <c r="G12" s="35"/>
      <c r="H12" s="35"/>
      <c r="I12" s="20"/>
      <c r="J12" s="46"/>
      <c r="K12" s="283" t="s">
        <v>3</v>
      </c>
      <c r="L12" t="s">
        <v>906</v>
      </c>
      <c r="M12"/>
      <c r="N12"/>
      <c r="O12"/>
      <c r="Q12"/>
      <c r="R12"/>
      <c r="S12"/>
      <c r="T12"/>
      <c r="U12"/>
    </row>
    <row r="13" spans="1:21" x14ac:dyDescent="0.25">
      <c r="A13" s="29"/>
      <c r="B13" s="19"/>
      <c r="C13" s="35"/>
      <c r="D13" s="35"/>
      <c r="E13" s="35"/>
      <c r="F13" s="35"/>
      <c r="G13" s="35"/>
      <c r="H13" s="35"/>
      <c r="I13" s="20"/>
      <c r="J13" s="46"/>
      <c r="K13"/>
      <c r="L13" t="s">
        <v>907</v>
      </c>
      <c r="M13"/>
      <c r="N13"/>
      <c r="O13"/>
      <c r="Q13"/>
      <c r="R13"/>
      <c r="S13"/>
      <c r="T13"/>
      <c r="U13"/>
    </row>
    <row r="14" spans="1:21" x14ac:dyDescent="0.25">
      <c r="A14" s="29" t="s">
        <v>4</v>
      </c>
      <c r="B14" s="19" t="s">
        <v>908</v>
      </c>
      <c r="C14" s="19"/>
      <c r="D14" s="19"/>
      <c r="E14" s="19"/>
      <c r="F14" s="19"/>
      <c r="G14" s="19"/>
      <c r="H14" s="19"/>
      <c r="I14" s="20"/>
      <c r="J14" s="46"/>
      <c r="K14"/>
      <c r="L14"/>
      <c r="M14" s="468"/>
      <c r="N14"/>
      <c r="O14"/>
      <c r="Q14"/>
      <c r="R14"/>
      <c r="S14"/>
      <c r="T14"/>
      <c r="U14"/>
    </row>
    <row r="15" spans="1:21" ht="15.75" thickBot="1" x14ac:dyDescent="0.3">
      <c r="A15" s="9">
        <f>INDEX('Point Grid'!$C$8:$I$32,MATCH($A$1,'Point Grid'!$A$8:$A$32,0),MATCH(A14,'Point Grid'!$C$7:$I$7,0))</f>
        <v>0.75</v>
      </c>
      <c r="B15" s="19"/>
      <c r="C15" s="19"/>
      <c r="D15" s="19"/>
      <c r="E15" s="19"/>
      <c r="F15" s="19"/>
      <c r="G15" s="19"/>
      <c r="H15" s="19"/>
      <c r="I15" s="20"/>
      <c r="J15" s="46"/>
      <c r="K15" s="283" t="s">
        <v>4</v>
      </c>
      <c r="L15" s="465" t="s">
        <v>900</v>
      </c>
      <c r="M15"/>
      <c r="N15"/>
      <c r="O15"/>
      <c r="P15" s="469" t="s">
        <v>909</v>
      </c>
      <c r="Q15"/>
      <c r="R15"/>
      <c r="S15"/>
      <c r="T15"/>
      <c r="U15"/>
    </row>
    <row r="16" spans="1:21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6"/>
      <c r="K16"/>
      <c r="L16"/>
      <c r="M16"/>
      <c r="N16"/>
      <c r="O16"/>
      <c r="P16"/>
      <c r="Q16"/>
      <c r="R16"/>
      <c r="S16"/>
      <c r="T16"/>
      <c r="U16"/>
    </row>
    <row r="17" spans="1:21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6"/>
      <c r="K17"/>
      <c r="L17" t="s">
        <v>912</v>
      </c>
      <c r="M17"/>
      <c r="N17"/>
      <c r="O17"/>
      <c r="P17"/>
      <c r="Q17"/>
      <c r="R17"/>
      <c r="S17"/>
      <c r="T17"/>
      <c r="U17"/>
    </row>
    <row r="18" spans="1:21" x14ac:dyDescent="0.25">
      <c r="A18" s="29" t="s">
        <v>5</v>
      </c>
      <c r="B18" s="19" t="s">
        <v>913</v>
      </c>
      <c r="C18" s="19"/>
      <c r="D18" s="19"/>
      <c r="E18" s="19"/>
      <c r="F18" s="19"/>
      <c r="G18" s="19"/>
      <c r="H18" s="19"/>
      <c r="I18" s="20"/>
      <c r="J18" s="46"/>
      <c r="K18"/>
      <c r="L18" t="s">
        <v>910</v>
      </c>
      <c r="M18"/>
      <c r="N18"/>
      <c r="O18"/>
      <c r="P18"/>
      <c r="Q18"/>
      <c r="R18"/>
      <c r="S18"/>
      <c r="T18"/>
      <c r="U18"/>
    </row>
    <row r="19" spans="1:21" ht="15.75" thickBot="1" x14ac:dyDescent="0.3">
      <c r="A19" s="9">
        <f>INDEX('Point Grid'!$C$8:$I$32,MATCH($A$1,'Point Grid'!$A$8:$A$32,0),MATCH(A18,'Point Grid'!$C$7:$I$7,0))</f>
        <v>0.5</v>
      </c>
      <c r="B19" s="19" t="s">
        <v>919</v>
      </c>
      <c r="C19" s="19"/>
      <c r="D19" s="19"/>
      <c r="E19" s="19"/>
      <c r="F19" s="19"/>
      <c r="G19" s="19"/>
      <c r="H19" s="19"/>
      <c r="I19" s="20"/>
      <c r="J19" s="46"/>
      <c r="K19"/>
      <c r="L19" t="s">
        <v>911</v>
      </c>
      <c r="M19"/>
      <c r="N19"/>
      <c r="O19"/>
      <c r="P19"/>
      <c r="Q19"/>
      <c r="R19"/>
      <c r="S19"/>
      <c r="T19"/>
      <c r="U19"/>
    </row>
    <row r="20" spans="1:21" ht="15.75" thickBot="1" x14ac:dyDescent="0.3">
      <c r="A20" s="5"/>
      <c r="B20" s="19" t="s">
        <v>914</v>
      </c>
      <c r="C20" s="19"/>
      <c r="D20" s="19"/>
      <c r="E20" s="19"/>
      <c r="F20" s="19"/>
      <c r="G20" s="19"/>
      <c r="H20" s="19"/>
      <c r="I20" s="20"/>
      <c r="J20" s="46"/>
      <c r="K20"/>
      <c r="L20"/>
      <c r="M20"/>
      <c r="N20"/>
      <c r="O20"/>
      <c r="P20"/>
      <c r="Q20"/>
      <c r="R20"/>
      <c r="S20"/>
      <c r="T20"/>
      <c r="U20"/>
    </row>
    <row r="21" spans="1:21" ht="15.75" thickBot="1" x14ac:dyDescent="0.3">
      <c r="A21" s="16"/>
      <c r="B21" s="47"/>
      <c r="C21" s="47"/>
      <c r="D21" s="47"/>
      <c r="E21" s="47"/>
      <c r="F21" s="47"/>
      <c r="G21" s="47"/>
      <c r="H21" s="47"/>
      <c r="I21" s="48"/>
      <c r="J21" s="46"/>
      <c r="K21" s="283" t="s">
        <v>5</v>
      </c>
      <c r="L21" t="s">
        <v>915</v>
      </c>
      <c r="M21"/>
      <c r="N21"/>
      <c r="O21"/>
      <c r="P21"/>
      <c r="Q21"/>
      <c r="R21"/>
      <c r="S21"/>
      <c r="T21"/>
      <c r="U21"/>
    </row>
    <row r="22" spans="1:21" x14ac:dyDescent="0.25">
      <c r="B22" s="46"/>
      <c r="C22" s="46"/>
      <c r="D22" s="46"/>
      <c r="E22" s="46"/>
      <c r="F22" s="46"/>
      <c r="G22" s="46"/>
      <c r="H22" s="46"/>
      <c r="I22" s="46"/>
      <c r="J22" s="46"/>
      <c r="K22"/>
      <c r="L22" t="s">
        <v>916</v>
      </c>
      <c r="M22"/>
      <c r="N22"/>
      <c r="O22"/>
      <c r="P22"/>
      <c r="Q22"/>
      <c r="R22"/>
      <c r="S22"/>
      <c r="T22"/>
      <c r="U22"/>
    </row>
    <row r="23" spans="1:21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283"/>
      <c r="L23"/>
      <c r="M23"/>
      <c r="N23"/>
      <c r="O23"/>
      <c r="P23"/>
      <c r="Q23"/>
      <c r="R23"/>
      <c r="S23"/>
      <c r="T23"/>
      <c r="U23"/>
    </row>
    <row r="24" spans="1:21" x14ac:dyDescent="0.25">
      <c r="B24" s="46"/>
      <c r="C24" s="46"/>
      <c r="D24" s="46"/>
      <c r="E24" s="46"/>
      <c r="F24" s="46"/>
      <c r="G24" s="46"/>
      <c r="H24" s="46"/>
      <c r="I24" s="46"/>
      <c r="J24" s="46"/>
      <c r="K24"/>
      <c r="L24" t="s">
        <v>917</v>
      </c>
      <c r="M24"/>
      <c r="N24"/>
      <c r="O24"/>
      <c r="P24"/>
      <c r="Q24"/>
      <c r="R24"/>
      <c r="S24"/>
      <c r="T24"/>
      <c r="U24"/>
    </row>
    <row r="25" spans="1:21" x14ac:dyDescent="0.25">
      <c r="B25" s="46"/>
      <c r="C25" s="46"/>
      <c r="D25" s="46"/>
      <c r="E25" s="46"/>
      <c r="F25" s="46"/>
      <c r="G25" s="46"/>
      <c r="H25" s="46"/>
      <c r="I25" s="46"/>
      <c r="J25" s="46"/>
      <c r="K25"/>
      <c r="L25" t="s">
        <v>918</v>
      </c>
      <c r="M25"/>
      <c r="N25"/>
      <c r="O25"/>
      <c r="P25"/>
      <c r="Q25"/>
      <c r="R25"/>
      <c r="S25"/>
      <c r="T25"/>
      <c r="U25"/>
    </row>
    <row r="26" spans="1:21" x14ac:dyDescent="0.25">
      <c r="B26" s="46"/>
      <c r="C26" s="46"/>
      <c r="D26" s="46"/>
      <c r="E26" s="46"/>
      <c r="F26" s="46"/>
      <c r="G26" s="46"/>
      <c r="H26" s="46"/>
      <c r="I26" s="46"/>
      <c r="J26" s="46"/>
      <c r="K26"/>
      <c r="L26"/>
      <c r="M26"/>
      <c r="N26"/>
      <c r="O26"/>
      <c r="P26"/>
      <c r="Q26"/>
      <c r="R26"/>
      <c r="S26"/>
      <c r="T26"/>
      <c r="U26"/>
    </row>
    <row r="27" spans="1:21" x14ac:dyDescent="0.25">
      <c r="B27" s="46"/>
      <c r="C27" s="46"/>
      <c r="D27" s="46"/>
      <c r="E27" s="46"/>
      <c r="F27" s="46"/>
      <c r="G27" s="46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</row>
    <row r="28" spans="1:21" x14ac:dyDescent="0.25">
      <c r="B28" s="46"/>
      <c r="C28" s="46"/>
      <c r="D28" s="46"/>
      <c r="E28" s="46"/>
      <c r="F28" s="46"/>
      <c r="G28" s="46"/>
      <c r="H28" s="46"/>
      <c r="I28" s="46"/>
      <c r="J28" s="46"/>
      <c r="K28"/>
      <c r="L28"/>
      <c r="M28"/>
      <c r="N28"/>
      <c r="O28"/>
      <c r="P28"/>
      <c r="Q28"/>
      <c r="R28"/>
      <c r="S28"/>
      <c r="T28"/>
      <c r="U28"/>
    </row>
    <row r="29" spans="1:21" x14ac:dyDescent="0.25">
      <c r="B29" s="46"/>
      <c r="C29" s="46"/>
      <c r="D29" s="46"/>
      <c r="E29" s="46"/>
      <c r="F29" s="46"/>
      <c r="G29" s="46"/>
      <c r="H29" s="46"/>
      <c r="I29" s="46"/>
      <c r="J29" s="46"/>
      <c r="K29"/>
      <c r="L29"/>
      <c r="M29"/>
      <c r="N29"/>
      <c r="O29"/>
      <c r="P29"/>
      <c r="Q29"/>
      <c r="R29"/>
      <c r="S29"/>
      <c r="T29"/>
      <c r="U29"/>
    </row>
    <row r="30" spans="1:21" x14ac:dyDescent="0.25">
      <c r="B30" s="46"/>
      <c r="C30" s="46"/>
      <c r="D30" s="46"/>
      <c r="E30" s="46"/>
      <c r="F30" s="46"/>
      <c r="G30" s="46"/>
      <c r="H30" s="46"/>
      <c r="I30" s="46"/>
      <c r="J30" s="46"/>
      <c r="K30"/>
      <c r="L30"/>
      <c r="M30"/>
      <c r="N30"/>
      <c r="O30"/>
      <c r="P30"/>
      <c r="Q30"/>
      <c r="R30"/>
      <c r="S30"/>
      <c r="T30"/>
      <c r="U30"/>
    </row>
    <row r="31" spans="1:21" x14ac:dyDescent="0.25">
      <c r="B31" s="46"/>
      <c r="C31" s="46"/>
      <c r="D31" s="46"/>
      <c r="E31" s="46"/>
      <c r="F31" s="46"/>
      <c r="G31" s="46"/>
      <c r="H31" s="46"/>
      <c r="I31" s="46"/>
      <c r="J31" s="46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B32" s="46"/>
      <c r="C32" s="46"/>
      <c r="D32" s="46"/>
      <c r="E32" s="46"/>
      <c r="F32" s="46"/>
      <c r="G32" s="46"/>
      <c r="H32" s="46"/>
      <c r="I32" s="46"/>
      <c r="J32" s="46"/>
      <c r="K32"/>
      <c r="L32"/>
      <c r="M32"/>
      <c r="N32"/>
      <c r="O32"/>
      <c r="P32"/>
      <c r="Q32"/>
      <c r="R32"/>
      <c r="S32"/>
      <c r="T32"/>
      <c r="U32"/>
    </row>
    <row r="33" spans="2:21" x14ac:dyDescent="0.25">
      <c r="B33" s="46"/>
      <c r="C33" s="46"/>
      <c r="D33" s="46"/>
      <c r="E33" s="46"/>
      <c r="F33" s="46"/>
      <c r="G33" s="46"/>
      <c r="H33" s="46"/>
      <c r="I33" s="46"/>
      <c r="J33" s="46"/>
      <c r="K33"/>
      <c r="L33"/>
      <c r="M33"/>
      <c r="N33"/>
      <c r="O33"/>
      <c r="P33"/>
      <c r="Q33"/>
      <c r="R33"/>
      <c r="S33"/>
      <c r="T33"/>
      <c r="U33"/>
    </row>
    <row r="34" spans="2:21" x14ac:dyDescent="0.25">
      <c r="B34" s="46"/>
      <c r="C34" s="46"/>
      <c r="D34" s="46"/>
      <c r="E34" s="46"/>
      <c r="F34" s="46"/>
      <c r="G34" s="46"/>
      <c r="H34" s="46"/>
      <c r="I34" s="46"/>
      <c r="J34" s="46"/>
      <c r="K34"/>
      <c r="L34"/>
      <c r="M34"/>
      <c r="N34"/>
      <c r="O34"/>
      <c r="P34"/>
      <c r="Q34"/>
      <c r="R34"/>
      <c r="S34"/>
      <c r="T34"/>
      <c r="U34"/>
    </row>
    <row r="35" spans="2:21" x14ac:dyDescent="0.25">
      <c r="B35" s="46"/>
      <c r="C35" s="46"/>
      <c r="D35" s="46"/>
      <c r="E35" s="46"/>
      <c r="F35" s="46"/>
      <c r="G35" s="46"/>
      <c r="H35" s="46"/>
      <c r="I35" s="46"/>
      <c r="J35" s="46"/>
      <c r="K35"/>
      <c r="L35"/>
      <c r="M35"/>
      <c r="N35"/>
      <c r="O35"/>
      <c r="P35"/>
      <c r="Q35"/>
      <c r="R35"/>
      <c r="S35"/>
      <c r="T35"/>
      <c r="U35"/>
    </row>
    <row r="36" spans="2:21" x14ac:dyDescent="0.25">
      <c r="B36" s="46"/>
      <c r="C36" s="46"/>
      <c r="D36" s="46"/>
      <c r="E36" s="46"/>
      <c r="F36" s="46"/>
      <c r="G36" s="46"/>
      <c r="H36" s="46"/>
      <c r="I36" s="46"/>
      <c r="J36" s="46"/>
      <c r="K36"/>
      <c r="L36"/>
      <c r="M36"/>
      <c r="N36"/>
      <c r="O36"/>
      <c r="P36"/>
      <c r="Q36"/>
      <c r="R36"/>
      <c r="S36"/>
      <c r="T36"/>
      <c r="U36"/>
    </row>
    <row r="37" spans="2:21" x14ac:dyDescent="0.25">
      <c r="B37" s="46"/>
      <c r="C37" s="46"/>
      <c r="D37" s="46"/>
      <c r="E37" s="46"/>
      <c r="F37" s="46"/>
      <c r="G37" s="46"/>
      <c r="H37" s="46"/>
      <c r="I37" s="46"/>
      <c r="J37" s="46"/>
      <c r="K37"/>
      <c r="L37"/>
      <c r="M37"/>
      <c r="N37"/>
      <c r="O37"/>
      <c r="P37"/>
      <c r="Q37"/>
      <c r="R37"/>
      <c r="S37"/>
      <c r="T37"/>
      <c r="U37"/>
    </row>
    <row r="38" spans="2:21" x14ac:dyDescent="0.25">
      <c r="B38" s="46"/>
      <c r="C38" s="46"/>
      <c r="D38" s="46"/>
      <c r="E38" s="46"/>
      <c r="F38" s="46"/>
      <c r="G38" s="46"/>
      <c r="H38" s="46"/>
      <c r="I38" s="46"/>
      <c r="J38" s="46"/>
      <c r="K38"/>
      <c r="L38"/>
      <c r="M38"/>
      <c r="N38"/>
      <c r="O38"/>
      <c r="P38"/>
      <c r="Q38"/>
      <c r="R38"/>
      <c r="S38"/>
      <c r="T38"/>
      <c r="U38"/>
    </row>
    <row r="39" spans="2:21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21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2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21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21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21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21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21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21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21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2"/>
  <sheetViews>
    <sheetView zoomScaleNormal="100" workbookViewId="0">
      <selection activeCell="L21" sqref="L21"/>
    </sheetView>
  </sheetViews>
  <sheetFormatPr defaultColWidth="9.140625" defaultRowHeight="15" x14ac:dyDescent="0.25"/>
  <cols>
    <col min="1" max="1" width="9.140625" style="23"/>
    <col min="2" max="2" width="8.7109375" style="23" customWidth="1"/>
    <col min="3" max="9" width="13" style="23" customWidth="1"/>
    <col min="10" max="10" width="9.140625" style="23"/>
    <col min="18" max="16384" width="9.140625" style="23"/>
  </cols>
  <sheetData>
    <row r="1" spans="1:14" x14ac:dyDescent="0.25">
      <c r="A1" s="7">
        <v>2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360</v>
      </c>
    </row>
    <row r="4" spans="1:14" x14ac:dyDescent="0.25">
      <c r="A4" s="9">
        <f>INDEX('Point Grid'!B:B,MATCH('2'!A1,'Point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6"/>
      <c r="L4" t="s">
        <v>361</v>
      </c>
    </row>
    <row r="5" spans="1:14" x14ac:dyDescent="0.25">
      <c r="A5" s="24"/>
      <c r="B5" s="19"/>
      <c r="C5" s="19"/>
      <c r="D5" s="19"/>
      <c r="E5" s="19"/>
      <c r="F5" s="19"/>
      <c r="G5" s="19"/>
      <c r="H5" s="19"/>
      <c r="I5" s="20"/>
      <c r="J5" s="46"/>
      <c r="L5" t="s">
        <v>362</v>
      </c>
    </row>
    <row r="6" spans="1:14" x14ac:dyDescent="0.25">
      <c r="A6" s="29" t="s">
        <v>2</v>
      </c>
      <c r="B6" s="19" t="s">
        <v>45</v>
      </c>
      <c r="C6" s="19"/>
      <c r="D6" s="80"/>
      <c r="E6" s="80"/>
      <c r="F6" s="80"/>
      <c r="G6" s="80"/>
      <c r="H6" s="19"/>
      <c r="I6" s="20"/>
      <c r="J6" s="46"/>
      <c r="L6" t="s">
        <v>363</v>
      </c>
    </row>
    <row r="7" spans="1:14" ht="15.75" thickBot="1" x14ac:dyDescent="0.3">
      <c r="A7" s="9">
        <f>INDEX('Point Grid'!$C$8:$I$32,MATCH($A$1,'Point Grid'!$A$8:$A$32,0),MATCH(A6,'Point Grid'!$C$7:$I$7,0))</f>
        <v>0.75</v>
      </c>
      <c r="B7" s="19"/>
      <c r="C7" s="19"/>
      <c r="D7" s="77"/>
      <c r="E7" s="76"/>
      <c r="F7" s="76"/>
      <c r="G7" s="77"/>
      <c r="H7" s="19"/>
      <c r="I7" s="20"/>
      <c r="J7" s="46"/>
      <c r="L7" t="s">
        <v>364</v>
      </c>
    </row>
    <row r="8" spans="1:14" ht="15.75" thickBot="1" x14ac:dyDescent="0.3">
      <c r="A8" s="5"/>
      <c r="B8" s="19"/>
      <c r="C8" s="19"/>
      <c r="D8" s="77"/>
      <c r="E8" s="77"/>
      <c r="F8" s="77"/>
      <c r="G8" s="77"/>
      <c r="H8" s="19"/>
      <c r="I8" s="20"/>
      <c r="J8" s="46"/>
      <c r="L8" t="s">
        <v>365</v>
      </c>
    </row>
    <row r="9" spans="1:14" x14ac:dyDescent="0.25">
      <c r="A9" s="21"/>
      <c r="B9" s="19"/>
      <c r="C9" s="19"/>
      <c r="D9" s="77"/>
      <c r="E9" s="77"/>
      <c r="F9" s="77"/>
      <c r="G9" s="77"/>
      <c r="H9" s="19"/>
      <c r="I9" s="20"/>
      <c r="J9" s="46"/>
      <c r="L9" t="s">
        <v>366</v>
      </c>
    </row>
    <row r="10" spans="1:14" x14ac:dyDescent="0.25">
      <c r="A10" s="21"/>
      <c r="B10" s="19"/>
      <c r="C10" s="19"/>
      <c r="D10" s="77"/>
      <c r="E10" s="77"/>
      <c r="F10" s="77"/>
      <c r="G10" s="77"/>
      <c r="H10" s="19"/>
      <c r="I10" s="20"/>
      <c r="J10" s="46"/>
      <c r="L10" t="s">
        <v>367</v>
      </c>
    </row>
    <row r="11" spans="1:14" x14ac:dyDescent="0.25">
      <c r="A11" s="21"/>
      <c r="B11" s="19"/>
      <c r="C11" s="19"/>
      <c r="D11" s="77"/>
      <c r="E11" s="77"/>
      <c r="F11" s="77"/>
      <c r="G11" s="77"/>
      <c r="H11" s="19"/>
      <c r="I11" s="20"/>
      <c r="J11" s="46"/>
      <c r="L11" t="s">
        <v>368</v>
      </c>
    </row>
    <row r="12" spans="1:14" x14ac:dyDescent="0.25">
      <c r="A12" s="29" t="s">
        <v>3</v>
      </c>
      <c r="B12" s="19" t="s">
        <v>46</v>
      </c>
      <c r="C12" s="19"/>
      <c r="D12" s="77"/>
      <c r="E12" s="76"/>
      <c r="F12" s="76"/>
      <c r="G12" s="77"/>
      <c r="H12" s="19"/>
      <c r="I12" s="20"/>
      <c r="J12" s="46"/>
      <c r="L12" t="s">
        <v>369</v>
      </c>
    </row>
    <row r="13" spans="1:14" ht="15.75" thickBot="1" x14ac:dyDescent="0.3">
      <c r="A13" s="9">
        <f>INDEX('Point Grid'!$C$8:$I$32,MATCH($A$1,'Point Grid'!$A$8:$A$32,0),MATCH(A12,'Point Grid'!$C$7:$I$7,0))</f>
        <v>0.75</v>
      </c>
      <c r="B13" s="19" t="s">
        <v>47</v>
      </c>
      <c r="C13" s="19"/>
      <c r="D13" s="77"/>
      <c r="E13" s="76"/>
      <c r="F13" s="76"/>
      <c r="G13" s="76"/>
      <c r="H13" s="19"/>
      <c r="I13" s="20"/>
      <c r="J13" s="46"/>
    </row>
    <row r="14" spans="1:14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46"/>
      <c r="K14" s="283" t="s">
        <v>3</v>
      </c>
      <c r="L14" s="283"/>
      <c r="M14" s="285" t="s">
        <v>370</v>
      </c>
      <c r="N14" s="286" t="s">
        <v>371</v>
      </c>
    </row>
    <row r="15" spans="1:14" x14ac:dyDescent="0.25">
      <c r="A15" s="24"/>
      <c r="B15" s="77" t="s">
        <v>27</v>
      </c>
      <c r="C15" s="19" t="s">
        <v>53</v>
      </c>
      <c r="D15" s="19"/>
      <c r="E15" s="19"/>
      <c r="F15" s="19"/>
      <c r="G15" s="19"/>
      <c r="H15" s="19"/>
      <c r="I15" s="20"/>
      <c r="J15" s="46"/>
      <c r="K15" s="283"/>
      <c r="L15" s="283" t="s">
        <v>27</v>
      </c>
      <c r="M15" s="283">
        <v>1869</v>
      </c>
      <c r="N15" t="s">
        <v>372</v>
      </c>
    </row>
    <row r="16" spans="1:14" x14ac:dyDescent="0.25">
      <c r="A16" s="24"/>
      <c r="B16" s="77" t="s">
        <v>28</v>
      </c>
      <c r="C16" s="19" t="s">
        <v>54</v>
      </c>
      <c r="D16" s="19"/>
      <c r="E16" s="19"/>
      <c r="F16" s="19"/>
      <c r="G16" s="19"/>
      <c r="H16" s="19"/>
      <c r="I16" s="20"/>
      <c r="J16" s="46"/>
      <c r="K16" s="283"/>
      <c r="L16" s="283" t="s">
        <v>31</v>
      </c>
      <c r="M16" s="283">
        <v>1890</v>
      </c>
      <c r="N16" t="s">
        <v>57</v>
      </c>
    </row>
    <row r="17" spans="1:15" x14ac:dyDescent="0.25">
      <c r="A17" s="24"/>
      <c r="B17" s="77" t="s">
        <v>48</v>
      </c>
      <c r="C17" s="19" t="s">
        <v>55</v>
      </c>
      <c r="D17" s="19"/>
      <c r="E17" s="19"/>
      <c r="F17" s="19"/>
      <c r="G17" s="19"/>
      <c r="H17" s="19"/>
      <c r="I17" s="20"/>
      <c r="J17" s="46"/>
      <c r="K17" s="283"/>
      <c r="L17" s="283" t="s">
        <v>32</v>
      </c>
      <c r="M17" s="283">
        <v>1914</v>
      </c>
      <c r="N17" t="s">
        <v>58</v>
      </c>
    </row>
    <row r="18" spans="1:15" x14ac:dyDescent="0.25">
      <c r="A18" s="24"/>
      <c r="B18" s="77" t="s">
        <v>30</v>
      </c>
      <c r="C18" s="19" t="s">
        <v>56</v>
      </c>
      <c r="D18" s="19"/>
      <c r="E18" s="19"/>
      <c r="F18" s="19"/>
      <c r="G18" s="19"/>
      <c r="H18" s="19"/>
      <c r="I18" s="20"/>
      <c r="J18" s="46"/>
      <c r="K18" s="283"/>
      <c r="L18" s="283" t="s">
        <v>30</v>
      </c>
      <c r="M18" s="283">
        <v>1936</v>
      </c>
      <c r="N18" t="s">
        <v>56</v>
      </c>
    </row>
    <row r="19" spans="1:15" x14ac:dyDescent="0.25">
      <c r="A19" s="24"/>
      <c r="B19" s="77" t="s">
        <v>31</v>
      </c>
      <c r="C19" s="19" t="s">
        <v>57</v>
      </c>
      <c r="D19" s="19"/>
      <c r="E19" s="19"/>
      <c r="F19" s="19"/>
      <c r="G19" s="19"/>
      <c r="H19" s="19"/>
      <c r="I19" s="20"/>
      <c r="J19" s="46"/>
      <c r="K19" s="283"/>
      <c r="L19" s="283" t="s">
        <v>33</v>
      </c>
      <c r="M19" s="283">
        <v>1944</v>
      </c>
      <c r="N19" t="s">
        <v>59</v>
      </c>
    </row>
    <row r="20" spans="1:15" x14ac:dyDescent="0.25">
      <c r="A20" s="24"/>
      <c r="B20" s="77" t="s">
        <v>32</v>
      </c>
      <c r="C20" s="19" t="s">
        <v>58</v>
      </c>
      <c r="D20" s="19"/>
      <c r="E20" s="19"/>
      <c r="F20" s="19"/>
      <c r="G20" s="19"/>
      <c r="H20" s="19"/>
      <c r="I20" s="20"/>
      <c r="J20" s="46"/>
      <c r="K20" s="283"/>
      <c r="L20" s="283" t="s">
        <v>48</v>
      </c>
      <c r="M20" s="283">
        <v>1945</v>
      </c>
      <c r="N20" t="s">
        <v>55</v>
      </c>
    </row>
    <row r="21" spans="1:15" x14ac:dyDescent="0.25">
      <c r="A21" s="24"/>
      <c r="B21" s="77" t="s">
        <v>33</v>
      </c>
      <c r="C21" s="19" t="s">
        <v>59</v>
      </c>
      <c r="D21" s="19"/>
      <c r="E21" s="19"/>
      <c r="F21" s="19"/>
      <c r="G21" s="19"/>
      <c r="H21" s="19"/>
      <c r="I21" s="20"/>
      <c r="J21" s="46"/>
      <c r="K21" s="283"/>
      <c r="L21" s="283" t="s">
        <v>28</v>
      </c>
      <c r="M21" s="283">
        <v>1999</v>
      </c>
      <c r="N21" t="s">
        <v>54</v>
      </c>
    </row>
    <row r="22" spans="1:15" x14ac:dyDescent="0.25">
      <c r="A22" s="24"/>
      <c r="B22" s="77"/>
      <c r="C22" s="19"/>
      <c r="D22" s="19"/>
      <c r="E22" s="19"/>
      <c r="F22" s="19"/>
      <c r="G22" s="19"/>
      <c r="H22" s="19"/>
      <c r="I22" s="20"/>
      <c r="J22" s="46"/>
      <c r="K22" s="283"/>
      <c r="L22" s="283"/>
      <c r="M22" s="283"/>
    </row>
    <row r="23" spans="1:15" x14ac:dyDescent="0.25">
      <c r="A23" s="24"/>
      <c r="B23" s="59" t="s">
        <v>49</v>
      </c>
      <c r="C23" s="19"/>
      <c r="D23" s="19"/>
      <c r="E23" s="19"/>
      <c r="F23" s="19"/>
      <c r="G23" s="19"/>
      <c r="H23" s="19"/>
      <c r="I23" s="20"/>
      <c r="J23" s="46"/>
      <c r="K23" s="283" t="s">
        <v>4</v>
      </c>
      <c r="L23" s="283" t="s">
        <v>373</v>
      </c>
      <c r="N23" s="283" t="s">
        <v>374</v>
      </c>
      <c r="O23" s="287" t="s">
        <v>375</v>
      </c>
    </row>
    <row r="24" spans="1:15" x14ac:dyDescent="0.25">
      <c r="A24" s="24"/>
      <c r="B24" s="77"/>
      <c r="C24" s="19"/>
      <c r="D24" s="19"/>
      <c r="E24" s="19"/>
      <c r="F24" s="19"/>
      <c r="G24" s="19"/>
      <c r="H24" s="19"/>
      <c r="I24" s="20"/>
      <c r="J24" s="46"/>
    </row>
    <row r="25" spans="1:15" x14ac:dyDescent="0.25">
      <c r="A25" s="29" t="s">
        <v>4</v>
      </c>
      <c r="B25" s="19" t="s">
        <v>50</v>
      </c>
      <c r="C25" s="19"/>
      <c r="D25" s="19"/>
      <c r="E25" s="19"/>
      <c r="F25" s="19"/>
      <c r="G25" s="19"/>
      <c r="H25" s="19"/>
      <c r="I25" s="20"/>
      <c r="J25" s="46"/>
      <c r="L25" s="288" t="s">
        <v>376</v>
      </c>
    </row>
    <row r="26" spans="1:15" ht="15.75" thickBot="1" x14ac:dyDescent="0.3">
      <c r="A26" s="9">
        <f>INDEX('Point Grid'!$C$8:$I$32,MATCH($A$1,'Point Grid'!$A$8:$A$32,0),MATCH(A25,'Point Grid'!$C$7:$I$7,0))</f>
        <v>0.75</v>
      </c>
      <c r="B26" s="19"/>
      <c r="C26" s="19"/>
      <c r="D26" s="19"/>
      <c r="E26" s="19"/>
      <c r="F26" s="19"/>
      <c r="G26" s="19"/>
      <c r="H26" s="19"/>
      <c r="I26" s="20"/>
      <c r="J26" s="46"/>
      <c r="L26" s="289" t="s">
        <v>377</v>
      </c>
    </row>
    <row r="27" spans="1:15" ht="15.75" thickBot="1" x14ac:dyDescent="0.3">
      <c r="A27" s="5"/>
      <c r="B27" s="19"/>
      <c r="C27" s="19"/>
      <c r="D27" s="19"/>
      <c r="E27" s="19"/>
      <c r="F27" s="19"/>
      <c r="G27" s="19"/>
      <c r="H27" s="19"/>
      <c r="I27" s="20"/>
      <c r="J27" s="46"/>
      <c r="L27" t="s">
        <v>378</v>
      </c>
    </row>
    <row r="28" spans="1:15" x14ac:dyDescent="0.25">
      <c r="A28" s="21"/>
      <c r="B28" s="19"/>
      <c r="C28" s="19"/>
      <c r="D28" s="19"/>
      <c r="E28" s="19"/>
      <c r="F28" s="19"/>
      <c r="G28" s="19"/>
      <c r="H28" s="19"/>
      <c r="I28" s="20"/>
      <c r="J28" s="46"/>
      <c r="L28" s="290" t="s">
        <v>379</v>
      </c>
    </row>
    <row r="29" spans="1:15" x14ac:dyDescent="0.25">
      <c r="A29" s="29" t="s">
        <v>5</v>
      </c>
      <c r="B29" s="19" t="s">
        <v>51</v>
      </c>
      <c r="C29" s="19"/>
      <c r="D29" s="19"/>
      <c r="E29" s="19"/>
      <c r="F29" s="19"/>
      <c r="G29" s="19"/>
      <c r="H29" s="19"/>
      <c r="I29" s="20"/>
      <c r="J29" s="46"/>
      <c r="L29" t="s">
        <v>380</v>
      </c>
    </row>
    <row r="30" spans="1:15" ht="15.75" thickBot="1" x14ac:dyDescent="0.3">
      <c r="A30" s="9">
        <f>INDEX('Point Grid'!$C$8:$I$32,MATCH($A$1,'Point Grid'!$A$8:$A$32,0),MATCH(A29,'Point Grid'!$C$7:$I$7,0))</f>
        <v>0.25</v>
      </c>
      <c r="B30" s="19" t="s">
        <v>52</v>
      </c>
      <c r="C30" s="19"/>
      <c r="D30" s="19"/>
      <c r="E30" s="19"/>
      <c r="F30" s="19"/>
      <c r="G30" s="19"/>
      <c r="H30" s="19"/>
      <c r="I30" s="20"/>
      <c r="J30" s="46"/>
      <c r="L30" t="s">
        <v>381</v>
      </c>
    </row>
    <row r="31" spans="1:15" ht="15.75" thickBot="1" x14ac:dyDescent="0.3">
      <c r="A31" s="5"/>
      <c r="B31" s="19"/>
      <c r="C31" s="19"/>
      <c r="D31" s="19"/>
      <c r="E31" s="19"/>
      <c r="F31" s="19"/>
      <c r="G31" s="19"/>
      <c r="H31" s="19"/>
      <c r="I31" s="20"/>
      <c r="J31" s="46"/>
      <c r="L31" s="290" t="s">
        <v>382</v>
      </c>
    </row>
    <row r="32" spans="1:15" ht="15.75" thickBot="1" x14ac:dyDescent="0.3">
      <c r="A32" s="26"/>
      <c r="B32" s="47"/>
      <c r="C32" s="47"/>
      <c r="D32" s="47"/>
      <c r="E32" s="47"/>
      <c r="F32" s="47"/>
      <c r="G32" s="47"/>
      <c r="H32" s="47"/>
      <c r="I32" s="48"/>
      <c r="J32" s="46"/>
      <c r="L32" t="s">
        <v>383</v>
      </c>
    </row>
    <row r="33" spans="2:12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2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283" t="s">
        <v>5</v>
      </c>
      <c r="L34" s="288" t="s">
        <v>384</v>
      </c>
    </row>
    <row r="35" spans="2:12" x14ac:dyDescent="0.25">
      <c r="B35" s="46"/>
      <c r="C35" s="46"/>
      <c r="D35" s="46"/>
      <c r="E35" s="46"/>
      <c r="F35" s="46"/>
      <c r="G35" s="46"/>
      <c r="H35" s="46"/>
      <c r="I35" s="46"/>
      <c r="J35" s="46"/>
      <c r="L35" t="s">
        <v>385</v>
      </c>
    </row>
    <row r="36" spans="2:12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2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2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2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2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2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2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2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2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2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2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2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2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2:10" x14ac:dyDescent="0.25">
      <c r="B102" s="46"/>
      <c r="C102" s="46"/>
      <c r="D102" s="46"/>
      <c r="E102" s="46"/>
      <c r="F102" s="46"/>
      <c r="G102" s="46"/>
      <c r="H102" s="46"/>
      <c r="I102" s="46"/>
      <c r="J102" s="46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2">
    <dataValidation type="decimal" allowBlank="1" showInputMessage="1" showErrorMessage="1" sqref="A8:A11 A14 A27 A31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91"/>
  <sheetViews>
    <sheetView zoomScaleNormal="100"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22" x14ac:dyDescent="0.25">
      <c r="A1" s="7">
        <v>3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386</v>
      </c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Grid'!B:B,MATCH('3'!A1,'Point Grid'!A:A,0))</f>
        <v>3.75</v>
      </c>
      <c r="B4" s="19"/>
      <c r="C4" s="19"/>
      <c r="D4" s="19"/>
      <c r="E4" s="19"/>
      <c r="F4" s="19"/>
      <c r="G4" s="19"/>
      <c r="H4" s="19"/>
      <c r="I4" s="20"/>
      <c r="J4" s="46"/>
      <c r="K4"/>
      <c r="L4" t="s">
        <v>387</v>
      </c>
      <c r="M4"/>
      <c r="N4"/>
      <c r="O4"/>
      <c r="P4"/>
      <c r="Q4"/>
      <c r="R4"/>
      <c r="S4"/>
      <c r="T4"/>
      <c r="U4"/>
      <c r="V4"/>
    </row>
    <row r="5" spans="1:22" x14ac:dyDescent="0.25">
      <c r="A5" s="24"/>
      <c r="B5" s="19"/>
      <c r="C5" s="19"/>
      <c r="D5" s="19"/>
      <c r="E5" s="19"/>
      <c r="F5" s="19"/>
      <c r="G5" s="19"/>
      <c r="H5" s="19"/>
      <c r="I5" s="20"/>
      <c r="J5" s="46"/>
      <c r="K5"/>
      <c r="L5" t="s">
        <v>388</v>
      </c>
      <c r="M5"/>
      <c r="N5"/>
      <c r="O5"/>
      <c r="P5"/>
      <c r="Q5"/>
      <c r="R5"/>
      <c r="S5"/>
      <c r="T5"/>
      <c r="U5"/>
      <c r="V5"/>
    </row>
    <row r="6" spans="1:22" x14ac:dyDescent="0.25">
      <c r="A6" s="29" t="s">
        <v>2</v>
      </c>
      <c r="B6" s="19" t="s">
        <v>60</v>
      </c>
      <c r="C6" s="19"/>
      <c r="D6" s="19"/>
      <c r="E6" s="19"/>
      <c r="F6" s="19"/>
      <c r="G6" s="19"/>
      <c r="H6" s="19"/>
      <c r="I6" s="20"/>
      <c r="J6" s="46"/>
      <c r="K6"/>
      <c r="L6"/>
      <c r="M6"/>
      <c r="N6"/>
      <c r="O6"/>
      <c r="P6"/>
      <c r="Q6"/>
      <c r="R6"/>
      <c r="S6"/>
      <c r="T6"/>
      <c r="U6"/>
      <c r="V6"/>
    </row>
    <row r="7" spans="1:22" ht="15.75" thickBot="1" x14ac:dyDescent="0.3">
      <c r="A7" s="9">
        <f>INDEX('Point Grid'!$C$8:$I$32,MATCH($A$1,'Point Grid'!$A$8:$A$32,0),MATCH(A6,'Point Grid'!$C$7:$I$7,0))</f>
        <v>1.5</v>
      </c>
      <c r="B7" s="19"/>
      <c r="C7" s="19"/>
      <c r="D7" s="19"/>
      <c r="E7" s="19"/>
      <c r="F7" s="19"/>
      <c r="G7" s="19"/>
      <c r="H7" s="19"/>
      <c r="I7" s="20"/>
      <c r="J7" s="46"/>
      <c r="K7" s="283" t="s">
        <v>3</v>
      </c>
      <c r="L7" t="s">
        <v>389</v>
      </c>
      <c r="M7"/>
      <c r="N7"/>
      <c r="O7"/>
      <c r="P7"/>
      <c r="Q7"/>
      <c r="R7"/>
      <c r="S7"/>
      <c r="T7"/>
      <c r="U7"/>
      <c r="V7"/>
    </row>
    <row r="8" spans="1:22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6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24"/>
      <c r="B9" s="19"/>
      <c r="C9" s="19"/>
      <c r="D9" s="19"/>
      <c r="E9" s="19"/>
      <c r="F9" s="19"/>
      <c r="G9" s="19"/>
      <c r="H9" s="19"/>
      <c r="I9" s="20"/>
      <c r="J9" s="46"/>
      <c r="K9" s="283"/>
      <c r="L9" t="s">
        <v>390</v>
      </c>
      <c r="M9"/>
      <c r="N9"/>
      <c r="O9"/>
      <c r="P9"/>
      <c r="Q9"/>
      <c r="R9"/>
      <c r="S9"/>
      <c r="T9"/>
      <c r="U9"/>
      <c r="V9"/>
    </row>
    <row r="10" spans="1:22" x14ac:dyDescent="0.25">
      <c r="A10" s="29" t="s">
        <v>3</v>
      </c>
      <c r="B10" s="19" t="s">
        <v>61</v>
      </c>
      <c r="C10" s="19"/>
      <c r="D10" s="19"/>
      <c r="E10" s="19"/>
      <c r="F10" s="19"/>
      <c r="G10" s="19"/>
      <c r="H10" s="19"/>
      <c r="I10" s="20"/>
      <c r="J10" s="46"/>
      <c r="K10"/>
      <c r="L10" t="s">
        <v>401</v>
      </c>
      <c r="M10"/>
      <c r="N10"/>
      <c r="O10"/>
      <c r="P10"/>
      <c r="Q10"/>
      <c r="R10"/>
      <c r="S10"/>
      <c r="T10"/>
      <c r="U10"/>
      <c r="V10"/>
    </row>
    <row r="11" spans="1:22" ht="15.75" thickBot="1" x14ac:dyDescent="0.3">
      <c r="A11" s="9">
        <f>INDEX('Point Grid'!$C$8:$I$32,MATCH($A$1,'Point Grid'!$A$8:$A$32,0),MATCH(A10,'Point Grid'!$C$7:$I$7,0))</f>
        <v>1.5</v>
      </c>
      <c r="B11" s="19"/>
      <c r="C11" s="19"/>
      <c r="D11" s="19"/>
      <c r="E11" s="19"/>
      <c r="F11" s="19"/>
      <c r="G11" s="19"/>
      <c r="H11" s="19"/>
      <c r="I11" s="20"/>
      <c r="J11" s="46"/>
      <c r="K11"/>
      <c r="L11" t="s">
        <v>391</v>
      </c>
      <c r="M11"/>
      <c r="N11"/>
      <c r="O11"/>
      <c r="P11"/>
      <c r="Q11"/>
      <c r="R11"/>
      <c r="S11"/>
      <c r="T11"/>
      <c r="U11"/>
      <c r="V11"/>
    </row>
    <row r="12" spans="1:22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6"/>
      <c r="K12"/>
      <c r="L12" t="s">
        <v>402</v>
      </c>
      <c r="M12"/>
      <c r="N12"/>
      <c r="O12"/>
      <c r="P12"/>
      <c r="Q12"/>
      <c r="R12"/>
      <c r="S12"/>
      <c r="T12"/>
      <c r="U12"/>
      <c r="V12"/>
    </row>
    <row r="13" spans="1:22" x14ac:dyDescent="0.25">
      <c r="A13" s="36"/>
      <c r="B13" s="19"/>
      <c r="C13" s="19"/>
      <c r="D13" s="19"/>
      <c r="E13" s="19"/>
      <c r="F13" s="19"/>
      <c r="G13" s="19"/>
      <c r="H13" s="19"/>
      <c r="I13" s="20"/>
      <c r="J13" s="46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25">
      <c r="A14" s="29" t="s">
        <v>4</v>
      </c>
      <c r="B14" s="19" t="s">
        <v>62</v>
      </c>
      <c r="C14" s="19"/>
      <c r="D14" s="19"/>
      <c r="E14" s="19"/>
      <c r="F14" s="19"/>
      <c r="G14" s="19"/>
      <c r="H14" s="19"/>
      <c r="I14" s="20"/>
      <c r="J14" s="46"/>
      <c r="K14"/>
      <c r="L14" t="s">
        <v>392</v>
      </c>
      <c r="M14"/>
      <c r="N14"/>
      <c r="O14"/>
      <c r="P14"/>
      <c r="Q14"/>
      <c r="R14"/>
      <c r="S14"/>
      <c r="T14"/>
      <c r="U14"/>
      <c r="V14"/>
    </row>
    <row r="15" spans="1:22" ht="15.75" thickBot="1" x14ac:dyDescent="0.3">
      <c r="A15" s="9">
        <f>INDEX('Point Grid'!$C$8:$I$32,MATCH($A$1,'Point Grid'!$A$8:$A$32,0),MATCH(A14,'Point Grid'!$C$7:$I$7,0))</f>
        <v>0.75</v>
      </c>
      <c r="B15" s="19" t="s">
        <v>63</v>
      </c>
      <c r="C15" s="19"/>
      <c r="D15" s="19"/>
      <c r="E15" s="19"/>
      <c r="F15" s="19"/>
      <c r="G15" s="19"/>
      <c r="H15" s="19"/>
      <c r="I15" s="20"/>
      <c r="J15" s="46"/>
      <c r="K15"/>
      <c r="L15" t="s">
        <v>403</v>
      </c>
      <c r="M15"/>
      <c r="N15"/>
      <c r="O15"/>
      <c r="P15"/>
      <c r="Q15"/>
      <c r="R15"/>
      <c r="S15"/>
      <c r="T15"/>
      <c r="U15"/>
      <c r="V15"/>
    </row>
    <row r="16" spans="1:22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6"/>
      <c r="K16"/>
      <c r="L16" t="s">
        <v>404</v>
      </c>
      <c r="M16"/>
      <c r="N16"/>
      <c r="O16"/>
      <c r="P16"/>
      <c r="Q16"/>
      <c r="R16"/>
      <c r="S16"/>
      <c r="T16"/>
      <c r="U16"/>
      <c r="V16"/>
    </row>
    <row r="17" spans="1:22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46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46"/>
      <c r="K18"/>
      <c r="L18" t="s">
        <v>393</v>
      </c>
      <c r="M18"/>
      <c r="N18"/>
      <c r="O18"/>
      <c r="P18"/>
      <c r="Q18"/>
      <c r="R18"/>
      <c r="S18"/>
      <c r="T18"/>
      <c r="U18"/>
      <c r="V18"/>
    </row>
    <row r="19" spans="1:22" x14ac:dyDescent="0.25">
      <c r="A19" s="36"/>
      <c r="B19" s="19"/>
      <c r="C19" s="19"/>
      <c r="D19" s="19"/>
      <c r="E19" s="19"/>
      <c r="F19" s="19"/>
      <c r="G19" s="19"/>
      <c r="H19" s="19"/>
      <c r="I19" s="20"/>
      <c r="J19" s="46"/>
      <c r="K19"/>
      <c r="L19" t="s">
        <v>405</v>
      </c>
      <c r="M19"/>
      <c r="N19"/>
      <c r="O19"/>
      <c r="P19"/>
      <c r="Q19"/>
      <c r="R19"/>
      <c r="S19"/>
      <c r="T19"/>
      <c r="U19"/>
      <c r="V19"/>
    </row>
    <row r="20" spans="1:22" x14ac:dyDescent="0.25">
      <c r="A20" s="36"/>
      <c r="B20" s="19"/>
      <c r="C20" s="19"/>
      <c r="D20" s="19"/>
      <c r="E20" s="19"/>
      <c r="F20" s="19"/>
      <c r="G20" s="19"/>
      <c r="H20" s="19"/>
      <c r="I20" s="20"/>
      <c r="J20" s="46"/>
      <c r="K20"/>
      <c r="L20" t="s">
        <v>394</v>
      </c>
      <c r="M20"/>
      <c r="N20"/>
      <c r="O20"/>
      <c r="P20"/>
      <c r="Q20"/>
      <c r="R20"/>
      <c r="S20"/>
      <c r="T20"/>
      <c r="U20"/>
      <c r="V20"/>
    </row>
    <row r="21" spans="1:22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  <c r="K21"/>
      <c r="L21" t="s">
        <v>406</v>
      </c>
      <c r="M21"/>
      <c r="N21"/>
      <c r="O21"/>
      <c r="P21"/>
      <c r="Q21"/>
      <c r="R21"/>
      <c r="S21"/>
      <c r="T21"/>
      <c r="U21"/>
      <c r="V21"/>
    </row>
    <row r="22" spans="1:22" x14ac:dyDescent="0.25">
      <c r="B22" s="46"/>
      <c r="C22" s="46"/>
      <c r="D22" s="46"/>
      <c r="E22" s="46"/>
      <c r="F22" s="46"/>
      <c r="G22" s="46"/>
      <c r="H22" s="46"/>
      <c r="I22" s="46"/>
      <c r="J22" s="46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283" t="s">
        <v>4</v>
      </c>
      <c r="L23" t="s">
        <v>395</v>
      </c>
      <c r="M23"/>
      <c r="N23"/>
      <c r="O23"/>
      <c r="P23"/>
      <c r="Q23"/>
      <c r="R23"/>
      <c r="S23"/>
      <c r="T23"/>
      <c r="U23"/>
      <c r="V23"/>
    </row>
    <row r="24" spans="1:22" x14ac:dyDescent="0.25">
      <c r="B24" s="46"/>
      <c r="C24" s="46"/>
      <c r="D24" s="46"/>
      <c r="E24" s="46"/>
      <c r="F24" s="46"/>
      <c r="G24" s="46"/>
      <c r="H24" s="46"/>
      <c r="I24" s="46"/>
      <c r="J24" s="46"/>
      <c r="K24"/>
      <c r="L24" t="s">
        <v>396</v>
      </c>
      <c r="M24"/>
      <c r="N24"/>
      <c r="O24"/>
      <c r="P24"/>
      <c r="Q24"/>
      <c r="R24"/>
      <c r="S24"/>
      <c r="T24"/>
      <c r="U24"/>
      <c r="V24"/>
    </row>
    <row r="25" spans="1:22" x14ac:dyDescent="0.25">
      <c r="B25" s="46"/>
      <c r="C25" s="46"/>
      <c r="D25" s="46"/>
      <c r="E25" s="46"/>
      <c r="F25" s="46"/>
      <c r="G25" s="46"/>
      <c r="H25" s="46"/>
      <c r="I25" s="46"/>
      <c r="J25" s="46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B26" s="46"/>
      <c r="C26" s="46"/>
      <c r="D26" s="46"/>
      <c r="E26" s="46"/>
      <c r="F26" s="46"/>
      <c r="G26" s="46"/>
      <c r="H26" s="46"/>
      <c r="I26" s="46"/>
      <c r="J26" s="46"/>
      <c r="K26"/>
      <c r="L26" t="s">
        <v>397</v>
      </c>
      <c r="M26"/>
      <c r="N26"/>
      <c r="O26"/>
      <c r="P26"/>
      <c r="Q26"/>
      <c r="R26"/>
      <c r="S26"/>
      <c r="T26"/>
      <c r="U26"/>
      <c r="V26"/>
    </row>
    <row r="27" spans="1:22" x14ac:dyDescent="0.25">
      <c r="B27" s="46"/>
      <c r="C27" s="46"/>
      <c r="D27" s="46"/>
      <c r="E27" s="46"/>
      <c r="F27" s="46"/>
      <c r="G27" s="46"/>
      <c r="H27" s="46"/>
      <c r="I27" s="46"/>
      <c r="J27" s="46"/>
      <c r="K27"/>
      <c r="L27" t="s">
        <v>398</v>
      </c>
      <c r="M27"/>
      <c r="N27"/>
      <c r="O27"/>
      <c r="P27"/>
      <c r="Q27"/>
      <c r="R27"/>
      <c r="S27"/>
      <c r="T27"/>
      <c r="U27"/>
      <c r="V27"/>
    </row>
    <row r="28" spans="1:22" x14ac:dyDescent="0.25">
      <c r="B28" s="46"/>
      <c r="C28" s="46"/>
      <c r="D28" s="46"/>
      <c r="E28" s="46"/>
      <c r="F28" s="46"/>
      <c r="G28" s="46"/>
      <c r="H28" s="46"/>
      <c r="I28" s="46"/>
      <c r="J28" s="46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25">
      <c r="B29" s="46"/>
      <c r="C29" s="46"/>
      <c r="D29" s="46"/>
      <c r="E29" s="46"/>
      <c r="F29" s="46"/>
      <c r="G29" s="46"/>
      <c r="H29" s="46"/>
      <c r="I29" s="46"/>
      <c r="J29" s="46"/>
      <c r="K29"/>
      <c r="L29" t="s">
        <v>399</v>
      </c>
      <c r="M29"/>
      <c r="N29"/>
      <c r="O29"/>
      <c r="P29"/>
      <c r="Q29"/>
      <c r="R29"/>
      <c r="S29"/>
      <c r="T29"/>
      <c r="U29"/>
      <c r="V29"/>
    </row>
    <row r="30" spans="1:22" x14ac:dyDescent="0.25">
      <c r="B30" s="46"/>
      <c r="C30" s="46"/>
      <c r="D30" s="46"/>
      <c r="E30" s="46"/>
      <c r="F30" s="46"/>
      <c r="G30" s="46"/>
      <c r="H30" s="46"/>
      <c r="I30" s="46"/>
      <c r="J30" s="46"/>
      <c r="K30"/>
      <c r="L30" t="s">
        <v>400</v>
      </c>
      <c r="M30"/>
      <c r="N30"/>
      <c r="O30"/>
      <c r="P30"/>
      <c r="Q30"/>
      <c r="R30"/>
      <c r="S30"/>
      <c r="T30"/>
      <c r="U30"/>
      <c r="V30"/>
    </row>
    <row r="31" spans="1:22" x14ac:dyDescent="0.25">
      <c r="B31" s="46"/>
      <c r="C31" s="46"/>
      <c r="D31" s="46"/>
      <c r="E31" s="46"/>
      <c r="F31" s="46"/>
      <c r="G31" s="46"/>
      <c r="H31" s="46"/>
      <c r="I31" s="46"/>
      <c r="J31" s="46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B32" s="46"/>
      <c r="C32" s="46"/>
      <c r="D32" s="46"/>
      <c r="E32" s="46"/>
      <c r="F32" s="46"/>
      <c r="G32" s="46"/>
      <c r="H32" s="46"/>
      <c r="I32" s="46"/>
      <c r="J32" s="46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 s="46"/>
      <c r="C33" s="46"/>
      <c r="D33" s="46"/>
      <c r="E33" s="46"/>
      <c r="F33" s="46"/>
      <c r="G33" s="46"/>
      <c r="H33" s="46"/>
      <c r="I33" s="46"/>
      <c r="J33" s="46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 s="46"/>
      <c r="C34" s="46"/>
      <c r="D34" s="46"/>
      <c r="E34" s="46"/>
      <c r="F34" s="46"/>
      <c r="G34" s="46"/>
      <c r="H34" s="46"/>
      <c r="I34" s="46"/>
      <c r="J34" s="46"/>
      <c r="K34"/>
      <c r="L34"/>
      <c r="M34"/>
      <c r="N34"/>
      <c r="O34"/>
      <c r="P34"/>
      <c r="Q34"/>
      <c r="R34"/>
      <c r="S34"/>
      <c r="T34"/>
      <c r="U34"/>
      <c r="V34"/>
    </row>
    <row r="35" spans="2:22" x14ac:dyDescent="0.25">
      <c r="B35" s="46"/>
      <c r="C35" s="46"/>
      <c r="D35" s="46"/>
      <c r="E35" s="46"/>
      <c r="F35" s="46"/>
      <c r="G35" s="46"/>
      <c r="H35" s="46"/>
      <c r="I35" s="46"/>
      <c r="J35" s="46"/>
      <c r="K35"/>
      <c r="L35"/>
      <c r="M35"/>
      <c r="N35"/>
      <c r="O35"/>
      <c r="P35"/>
      <c r="Q35"/>
      <c r="R35"/>
      <c r="S35"/>
      <c r="T35"/>
      <c r="U35"/>
      <c r="V35"/>
    </row>
    <row r="36" spans="2:22" x14ac:dyDescent="0.25">
      <c r="B36" s="46"/>
      <c r="C36" s="46"/>
      <c r="D36" s="46"/>
      <c r="E36" s="46"/>
      <c r="F36" s="46"/>
      <c r="G36" s="46"/>
      <c r="H36" s="46"/>
      <c r="I36" s="46"/>
      <c r="J36" s="46"/>
      <c r="K36"/>
      <c r="L36"/>
      <c r="M36"/>
      <c r="N36"/>
      <c r="O36"/>
      <c r="P36"/>
      <c r="Q36"/>
      <c r="R36"/>
      <c r="S36"/>
      <c r="T36"/>
      <c r="U36"/>
      <c r="V36"/>
    </row>
    <row r="37" spans="2:22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22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22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22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22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22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22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22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22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22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22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22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P87"/>
  <sheetViews>
    <sheetView zoomScaleNormal="100" workbookViewId="0">
      <selection activeCell="B11" sqref="B11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7" max="16384" width="9.140625" style="23"/>
  </cols>
  <sheetData>
    <row r="1" spans="1:14" x14ac:dyDescent="0.25">
      <c r="A1" s="7">
        <v>4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407</v>
      </c>
      <c r="M3" s="287" t="s">
        <v>408</v>
      </c>
    </row>
    <row r="4" spans="1:14" x14ac:dyDescent="0.25">
      <c r="A4" s="9">
        <f>INDEX('Point Grid'!B:B,MATCH('4'!A1,'Point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6"/>
      <c r="L4" t="s">
        <v>409</v>
      </c>
    </row>
    <row r="5" spans="1:14" x14ac:dyDescent="0.25">
      <c r="A5" s="24"/>
      <c r="B5" s="35"/>
      <c r="C5" s="35"/>
      <c r="D5" s="35"/>
      <c r="E5" s="35"/>
      <c r="F5" s="35"/>
      <c r="G5" s="35"/>
      <c r="H5" s="35"/>
      <c r="I5" s="20"/>
      <c r="J5" s="46"/>
      <c r="L5" t="s">
        <v>410</v>
      </c>
    </row>
    <row r="6" spans="1:14" x14ac:dyDescent="0.25">
      <c r="A6" s="29" t="s">
        <v>2</v>
      </c>
      <c r="B6" s="19" t="s">
        <v>64</v>
      </c>
      <c r="C6" s="19"/>
      <c r="D6" s="19"/>
      <c r="E6" s="19"/>
      <c r="F6" s="19"/>
      <c r="G6" s="19"/>
      <c r="H6" s="35"/>
      <c r="I6" s="20"/>
      <c r="J6" s="46"/>
      <c r="L6" t="s">
        <v>411</v>
      </c>
    </row>
    <row r="7" spans="1:14" ht="15.75" thickBot="1" x14ac:dyDescent="0.3">
      <c r="A7" s="9">
        <f>INDEX('Point Grid'!$C$8:$I$32,MATCH($A$1,'Point Grid'!$A$8:$A$32,0),MATCH(A6,'Point Grid'!$C$7:$I$7,0))</f>
        <v>1.25</v>
      </c>
      <c r="B7" s="19" t="s">
        <v>65</v>
      </c>
      <c r="C7" s="19"/>
      <c r="D7" s="19"/>
      <c r="E7" s="19"/>
      <c r="F7" s="19"/>
      <c r="G7" s="19"/>
      <c r="H7" s="19"/>
      <c r="I7" s="20"/>
      <c r="J7" s="46"/>
      <c r="L7" t="s">
        <v>412</v>
      </c>
    </row>
    <row r="8" spans="1:14" ht="15.75" thickBot="1" x14ac:dyDescent="0.3">
      <c r="A8" s="5"/>
      <c r="B8" s="35"/>
      <c r="C8" s="35"/>
      <c r="D8" s="35"/>
      <c r="E8" s="35"/>
      <c r="F8" s="35"/>
      <c r="G8" s="35"/>
      <c r="H8" s="19"/>
      <c r="I8" s="20"/>
      <c r="J8" s="46"/>
      <c r="L8" t="s">
        <v>413</v>
      </c>
    </row>
    <row r="9" spans="1:14" x14ac:dyDescent="0.25">
      <c r="A9" s="36"/>
      <c r="B9" s="19"/>
      <c r="C9" s="19"/>
      <c r="D9" s="19"/>
      <c r="E9" s="19"/>
      <c r="F9" s="19"/>
      <c r="G9" s="19"/>
      <c r="H9" s="19"/>
      <c r="I9" s="20"/>
      <c r="J9" s="46"/>
    </row>
    <row r="10" spans="1:14" x14ac:dyDescent="0.25">
      <c r="A10" s="29" t="s">
        <v>3</v>
      </c>
      <c r="B10" s="19" t="s">
        <v>66</v>
      </c>
      <c r="C10" s="19"/>
      <c r="D10" s="19"/>
      <c r="E10" s="19"/>
      <c r="F10" s="19"/>
      <c r="G10" s="19"/>
      <c r="H10" s="19"/>
      <c r="I10" s="20"/>
      <c r="J10" s="46"/>
      <c r="K10" s="283" t="s">
        <v>3</v>
      </c>
      <c r="L10" t="s">
        <v>407</v>
      </c>
      <c r="M10" s="287" t="s">
        <v>414</v>
      </c>
      <c r="N10" s="284" t="s">
        <v>415</v>
      </c>
    </row>
    <row r="11" spans="1:14" ht="14.25" customHeight="1" thickBot="1" x14ac:dyDescent="0.3">
      <c r="A11" s="9">
        <f>INDEX('Point Grid'!$C$8:$I$32,MATCH($A$1,'Point Grid'!$A$8:$A$32,0),MATCH(A10,'Point Grid'!$C$7:$I$7,0))</f>
        <v>0.75</v>
      </c>
      <c r="B11" s="19"/>
      <c r="C11" s="19"/>
      <c r="D11" s="19"/>
      <c r="E11" s="19"/>
      <c r="F11" s="19"/>
      <c r="G11" s="19"/>
      <c r="H11" s="19"/>
      <c r="I11" s="20"/>
      <c r="J11" s="46"/>
      <c r="L11" t="s">
        <v>416</v>
      </c>
    </row>
    <row r="12" spans="1:14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6"/>
      <c r="L12" t="s">
        <v>417</v>
      </c>
    </row>
    <row r="13" spans="1:14" x14ac:dyDescent="0.25">
      <c r="A13" s="36"/>
      <c r="B13" s="79"/>
      <c r="C13" s="19"/>
      <c r="D13" s="19"/>
      <c r="E13" s="19"/>
      <c r="F13" s="19"/>
      <c r="G13" s="19"/>
      <c r="H13" s="19"/>
      <c r="I13" s="20"/>
      <c r="J13" s="46"/>
      <c r="L13" t="s">
        <v>418</v>
      </c>
    </row>
    <row r="14" spans="1:14" x14ac:dyDescent="0.25">
      <c r="A14" s="29" t="s">
        <v>4</v>
      </c>
      <c r="B14" s="35" t="s">
        <v>67</v>
      </c>
      <c r="C14" s="35"/>
      <c r="D14" s="35"/>
      <c r="E14" s="35"/>
      <c r="F14" s="35"/>
      <c r="G14" s="35"/>
      <c r="H14" s="35"/>
      <c r="I14" s="20"/>
      <c r="J14" s="46"/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6"/>
      <c r="K15" s="283" t="s">
        <v>4</v>
      </c>
      <c r="L15" t="s">
        <v>407</v>
      </c>
      <c r="M15" t="s">
        <v>419</v>
      </c>
    </row>
    <row r="16" spans="1:14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6"/>
      <c r="L16" t="s">
        <v>420</v>
      </c>
    </row>
    <row r="17" spans="1:12" x14ac:dyDescent="0.25">
      <c r="A17" s="29"/>
      <c r="B17" s="35"/>
      <c r="C17" s="35"/>
      <c r="D17" s="35"/>
      <c r="E17" s="35"/>
      <c r="F17" s="35"/>
      <c r="G17" s="35"/>
      <c r="H17" s="35"/>
      <c r="I17" s="20"/>
      <c r="J17" s="46"/>
      <c r="L17" t="s">
        <v>421</v>
      </c>
    </row>
    <row r="18" spans="1:12" x14ac:dyDescent="0.25">
      <c r="A18" s="29"/>
      <c r="B18" s="35"/>
      <c r="C18" s="35"/>
      <c r="D18" s="35"/>
      <c r="E18" s="35"/>
      <c r="F18" s="35"/>
      <c r="G18" s="35"/>
      <c r="H18" s="35"/>
      <c r="I18" s="20"/>
      <c r="J18" s="46"/>
      <c r="L18" t="s">
        <v>422</v>
      </c>
    </row>
    <row r="19" spans="1:12" x14ac:dyDescent="0.25">
      <c r="A19" s="29"/>
      <c r="B19" s="35"/>
      <c r="C19" s="35"/>
      <c r="D19" s="35"/>
      <c r="E19" s="35"/>
      <c r="F19" s="35"/>
      <c r="G19" s="35"/>
      <c r="H19" s="35"/>
      <c r="I19" s="20"/>
      <c r="J19" s="46"/>
    </row>
    <row r="20" spans="1:12" x14ac:dyDescent="0.25">
      <c r="A20" s="29"/>
      <c r="B20" s="35"/>
      <c r="C20" s="35"/>
      <c r="D20" s="35"/>
      <c r="E20" s="35"/>
      <c r="F20" s="35"/>
      <c r="G20" s="35"/>
      <c r="H20" s="35"/>
      <c r="I20" s="20"/>
      <c r="J20" s="46"/>
      <c r="L20" s="291" t="s">
        <v>423</v>
      </c>
    </row>
    <row r="21" spans="1:12" ht="15.75" thickBot="1" x14ac:dyDescent="0.3">
      <c r="A21" s="37"/>
      <c r="B21" s="49"/>
      <c r="C21" s="49"/>
      <c r="D21" s="49"/>
      <c r="E21" s="49"/>
      <c r="F21" s="49"/>
      <c r="G21" s="49"/>
      <c r="H21" s="49"/>
      <c r="I21" s="55"/>
      <c r="J21" s="46"/>
      <c r="L21" s="290" t="s">
        <v>424</v>
      </c>
    </row>
    <row r="22" spans="1:12" x14ac:dyDescent="0.25">
      <c r="B22" s="46"/>
      <c r="C22" s="46"/>
      <c r="D22" s="46"/>
      <c r="E22" s="46"/>
      <c r="F22" s="46"/>
      <c r="G22" s="46"/>
      <c r="H22" s="46"/>
      <c r="I22" s="46"/>
      <c r="J22" s="46"/>
      <c r="L22" t="s">
        <v>425</v>
      </c>
    </row>
    <row r="23" spans="1:12" x14ac:dyDescent="0.25">
      <c r="B23" s="46"/>
      <c r="C23" s="46"/>
      <c r="D23" s="46"/>
      <c r="E23" s="46"/>
      <c r="F23" s="46"/>
      <c r="G23" s="46"/>
      <c r="H23" s="46"/>
      <c r="I23" s="46"/>
      <c r="J23" s="46"/>
      <c r="L23" t="s">
        <v>426</v>
      </c>
    </row>
    <row r="24" spans="1:12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2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2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2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2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2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2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2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2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O94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6" max="16384" width="9.140625" style="23"/>
  </cols>
  <sheetData>
    <row r="1" spans="1:13" x14ac:dyDescent="0.25">
      <c r="A1" s="7">
        <v>5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433</v>
      </c>
    </row>
    <row r="4" spans="1:13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46"/>
    </row>
    <row r="5" spans="1:13" x14ac:dyDescent="0.25">
      <c r="A5" s="24"/>
      <c r="B5" s="19"/>
      <c r="C5" s="19"/>
      <c r="D5" s="19"/>
      <c r="E5" s="19"/>
      <c r="F5" s="19"/>
      <c r="G5" s="19"/>
      <c r="H5" s="19"/>
      <c r="I5" s="20"/>
      <c r="J5" s="46"/>
      <c r="K5" s="283" t="s">
        <v>3</v>
      </c>
      <c r="L5" t="s">
        <v>427</v>
      </c>
    </row>
    <row r="6" spans="1:13" x14ac:dyDescent="0.25">
      <c r="A6" s="29" t="s">
        <v>2</v>
      </c>
      <c r="B6" s="19" t="s">
        <v>68</v>
      </c>
      <c r="C6" s="19"/>
      <c r="D6" s="19"/>
      <c r="E6" s="19"/>
      <c r="F6" s="19"/>
      <c r="G6" s="19"/>
      <c r="H6" s="19"/>
      <c r="I6" s="20"/>
      <c r="J6" s="46"/>
    </row>
    <row r="7" spans="1:13" ht="15.75" thickBot="1" x14ac:dyDescent="0.3">
      <c r="A7" s="9">
        <f>INDEX('Point Grid'!$C$8:$I$32,MATCH($A$1,'Point Grid'!$A$8:$A$32,0),MATCH(A6,'Point Grid'!$C$7:$I$7,0))</f>
        <v>0.25</v>
      </c>
      <c r="B7" s="19"/>
      <c r="C7" s="19"/>
      <c r="D7" s="19"/>
      <c r="E7" s="19"/>
      <c r="F7" s="19"/>
      <c r="G7" s="19"/>
      <c r="H7" s="19"/>
      <c r="I7" s="20"/>
      <c r="J7" s="46"/>
      <c r="L7" t="s">
        <v>436</v>
      </c>
    </row>
    <row r="8" spans="1:13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6"/>
      <c r="L8" t="s">
        <v>434</v>
      </c>
    </row>
    <row r="9" spans="1:13" x14ac:dyDescent="0.25">
      <c r="A9" s="24"/>
      <c r="B9" s="19"/>
      <c r="C9" s="19"/>
      <c r="D9" s="19"/>
      <c r="E9" s="19"/>
      <c r="F9" s="19"/>
      <c r="G9" s="19"/>
      <c r="H9" s="19"/>
      <c r="I9" s="20"/>
      <c r="J9" s="46"/>
    </row>
    <row r="10" spans="1:13" x14ac:dyDescent="0.25">
      <c r="A10" s="29" t="s">
        <v>3</v>
      </c>
      <c r="B10" s="19" t="s">
        <v>69</v>
      </c>
      <c r="C10" s="19"/>
      <c r="D10" s="19"/>
      <c r="E10" s="19"/>
      <c r="F10" s="19"/>
      <c r="G10" s="19"/>
      <c r="H10" s="19"/>
      <c r="I10" s="20"/>
      <c r="J10" s="46"/>
      <c r="L10" t="s">
        <v>435</v>
      </c>
    </row>
    <row r="11" spans="1:13" ht="15.75" thickBot="1" x14ac:dyDescent="0.3">
      <c r="A11" s="9">
        <f>INDEX('Point Grid'!$C$8:$I$32,MATCH($A$1,'Point Grid'!$A$8:$A$32,0),MATCH(A10,'Point Grid'!$C$7:$I$7,0))</f>
        <v>1</v>
      </c>
      <c r="B11" s="19" t="s">
        <v>70</v>
      </c>
      <c r="C11" s="19"/>
      <c r="D11" s="19"/>
      <c r="E11" s="19"/>
      <c r="F11" s="19"/>
      <c r="G11" s="19"/>
      <c r="H11" s="19"/>
      <c r="I11" s="20"/>
      <c r="J11" s="46"/>
      <c r="L11" t="s">
        <v>437</v>
      </c>
    </row>
    <row r="12" spans="1:13" ht="15.75" thickBot="1" x14ac:dyDescent="0.3">
      <c r="A12" s="5"/>
      <c r="B12" s="19" t="s">
        <v>71</v>
      </c>
      <c r="C12" s="19"/>
      <c r="D12" s="19"/>
      <c r="E12" s="19"/>
      <c r="F12" s="19"/>
      <c r="G12" s="19"/>
      <c r="H12" s="19"/>
      <c r="I12" s="20"/>
      <c r="J12" s="46"/>
      <c r="L12" t="s">
        <v>428</v>
      </c>
    </row>
    <row r="13" spans="1:13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6"/>
    </row>
    <row r="14" spans="1:13" x14ac:dyDescent="0.25">
      <c r="A14" s="29" t="s">
        <v>4</v>
      </c>
      <c r="B14" s="19" t="s">
        <v>72</v>
      </c>
      <c r="C14" s="19"/>
      <c r="D14" s="19"/>
      <c r="E14" s="19"/>
      <c r="F14" s="19"/>
      <c r="G14" s="19"/>
      <c r="H14" s="19"/>
      <c r="I14" s="20"/>
      <c r="J14" s="46"/>
      <c r="L14" t="s">
        <v>429</v>
      </c>
    </row>
    <row r="15" spans="1:13" ht="15.75" thickBot="1" x14ac:dyDescent="0.3">
      <c r="A15" s="9">
        <f>INDEX('Point Grid'!$C$8:$I$32,MATCH($A$1,'Point Grid'!$A$8:$A$32,0),MATCH(A14,'Point Grid'!$C$7:$I$7,0))</f>
        <v>0.5</v>
      </c>
      <c r="B15" s="19" t="s">
        <v>73</v>
      </c>
      <c r="C15" s="19"/>
      <c r="D15" s="19"/>
      <c r="E15" s="19"/>
      <c r="F15" s="19"/>
      <c r="G15" s="19"/>
      <c r="H15" s="19"/>
      <c r="I15" s="20"/>
      <c r="J15" s="46"/>
      <c r="L15" t="s">
        <v>438</v>
      </c>
    </row>
    <row r="16" spans="1:13" ht="15.75" thickBot="1" x14ac:dyDescent="0.3">
      <c r="A16" s="5"/>
      <c r="B16" s="19" t="s">
        <v>74</v>
      </c>
      <c r="C16" s="19"/>
      <c r="D16" s="19"/>
      <c r="E16" s="19"/>
      <c r="F16" s="19"/>
      <c r="G16" s="19"/>
      <c r="H16" s="19"/>
      <c r="I16" s="20"/>
      <c r="J16" s="46"/>
      <c r="L16" s="292" t="s">
        <v>430</v>
      </c>
      <c r="M16" t="s">
        <v>446</v>
      </c>
    </row>
    <row r="17" spans="1:13" ht="14.25" customHeight="1" x14ac:dyDescent="0.25">
      <c r="A17" s="24"/>
      <c r="B17" s="19" t="s">
        <v>75</v>
      </c>
      <c r="C17" s="19"/>
      <c r="D17" s="19"/>
      <c r="E17" s="19"/>
      <c r="F17" s="19"/>
      <c r="G17" s="19"/>
      <c r="H17" s="19"/>
      <c r="I17" s="20"/>
      <c r="J17" s="46"/>
      <c r="L17" s="292" t="s">
        <v>430</v>
      </c>
      <c r="M17" t="s">
        <v>447</v>
      </c>
    </row>
    <row r="18" spans="1:13" ht="14.25" customHeight="1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46"/>
    </row>
    <row r="19" spans="1:13" ht="14.25" customHeight="1" x14ac:dyDescent="0.25">
      <c r="A19" s="24"/>
      <c r="B19" s="19" t="s">
        <v>76</v>
      </c>
      <c r="C19" s="19"/>
      <c r="D19" s="19"/>
      <c r="E19" s="19"/>
      <c r="F19" s="19"/>
      <c r="G19" s="19"/>
      <c r="H19" s="19"/>
      <c r="I19" s="20"/>
      <c r="J19" s="46"/>
      <c r="L19" t="s">
        <v>439</v>
      </c>
    </row>
    <row r="20" spans="1:13" ht="14.25" customHeight="1" x14ac:dyDescent="0.25">
      <c r="A20" s="24"/>
      <c r="B20" s="19"/>
      <c r="C20" s="19"/>
      <c r="D20" s="19"/>
      <c r="E20" s="19"/>
      <c r="F20" s="19"/>
      <c r="G20" s="19"/>
      <c r="H20" s="19"/>
      <c r="I20" s="20"/>
      <c r="J20" s="46"/>
      <c r="L20" t="s">
        <v>440</v>
      </c>
    </row>
    <row r="21" spans="1:13" x14ac:dyDescent="0.25">
      <c r="A21" s="29" t="s">
        <v>5</v>
      </c>
      <c r="B21" s="19" t="s">
        <v>77</v>
      </c>
      <c r="C21" s="19"/>
      <c r="D21" s="19"/>
      <c r="E21" s="19"/>
      <c r="F21" s="19"/>
      <c r="G21" s="19"/>
      <c r="H21" s="19"/>
      <c r="I21" s="20"/>
      <c r="J21" s="46"/>
      <c r="L21" t="s">
        <v>441</v>
      </c>
    </row>
    <row r="22" spans="1:13" ht="15.75" thickBot="1" x14ac:dyDescent="0.3">
      <c r="A22" s="9">
        <f>INDEX('Point Grid'!$C$8:$I$32,MATCH($A$1,'Point Grid'!$A$8:$A$32,0),MATCH(A21,'Point Grid'!$C$7:$I$7,0))</f>
        <v>0.5</v>
      </c>
      <c r="B22" s="19" t="s">
        <v>78</v>
      </c>
      <c r="C22" s="19"/>
      <c r="D22" s="19"/>
      <c r="E22" s="19"/>
      <c r="F22" s="19"/>
      <c r="G22" s="19"/>
      <c r="H22" s="19"/>
      <c r="I22" s="20"/>
      <c r="J22" s="46"/>
    </row>
    <row r="23" spans="1:13" ht="15.75" thickBot="1" x14ac:dyDescent="0.3">
      <c r="A23" s="5"/>
      <c r="B23" s="19"/>
      <c r="C23" s="19"/>
      <c r="D23" s="19"/>
      <c r="E23" s="19"/>
      <c r="F23" s="19"/>
      <c r="G23" s="19"/>
      <c r="H23" s="19"/>
      <c r="I23" s="20"/>
      <c r="J23" s="46"/>
      <c r="K23" s="283" t="s">
        <v>4</v>
      </c>
      <c r="L23" t="s">
        <v>431</v>
      </c>
    </row>
    <row r="24" spans="1:13" ht="14.25" customHeight="1" x14ac:dyDescent="0.25">
      <c r="A24" s="24"/>
      <c r="B24" s="19" t="s">
        <v>79</v>
      </c>
      <c r="C24" s="19"/>
      <c r="D24" s="19"/>
      <c r="E24" s="19"/>
      <c r="F24" s="19"/>
      <c r="G24" s="19"/>
      <c r="H24" s="19"/>
      <c r="I24" s="20"/>
      <c r="J24" s="46"/>
      <c r="L24" s="292" t="s">
        <v>430</v>
      </c>
      <c r="M24" t="s">
        <v>445</v>
      </c>
    </row>
    <row r="25" spans="1:13" ht="14.25" customHeight="1" x14ac:dyDescent="0.25">
      <c r="A25" s="24"/>
      <c r="B25" s="19" t="s">
        <v>80</v>
      </c>
      <c r="C25" s="19"/>
      <c r="D25" s="19"/>
      <c r="E25" s="19"/>
      <c r="F25" s="19"/>
      <c r="G25" s="19"/>
      <c r="H25" s="19"/>
      <c r="I25" s="20"/>
      <c r="J25" s="46"/>
    </row>
    <row r="26" spans="1:13" ht="14.25" customHeight="1" thickBot="1" x14ac:dyDescent="0.3">
      <c r="A26" s="26"/>
      <c r="B26" s="47"/>
      <c r="C26" s="47"/>
      <c r="D26" s="47"/>
      <c r="E26" s="47"/>
      <c r="F26" s="47"/>
      <c r="G26" s="47"/>
      <c r="H26" s="47"/>
      <c r="I26" s="48"/>
      <c r="J26" s="46"/>
      <c r="K26" s="283" t="s">
        <v>5</v>
      </c>
      <c r="L26" t="s">
        <v>427</v>
      </c>
    </row>
    <row r="27" spans="1:13" x14ac:dyDescent="0.25">
      <c r="B27" s="46"/>
      <c r="C27" s="46"/>
      <c r="D27" s="46"/>
      <c r="E27" s="46"/>
      <c r="F27" s="46"/>
      <c r="G27" s="46"/>
      <c r="H27" s="46"/>
      <c r="I27" s="46"/>
      <c r="J27" s="46"/>
      <c r="L27" s="292" t="s">
        <v>430</v>
      </c>
      <c r="M27" t="s">
        <v>432</v>
      </c>
    </row>
    <row r="28" spans="1:13" x14ac:dyDescent="0.25">
      <c r="B28" s="46"/>
      <c r="C28" s="46"/>
      <c r="D28" s="46"/>
      <c r="E28" s="46"/>
      <c r="F28" s="46"/>
      <c r="G28" s="46"/>
      <c r="H28" s="46"/>
      <c r="I28" s="46"/>
      <c r="J28" s="46"/>
      <c r="L28" s="292" t="s">
        <v>430</v>
      </c>
      <c r="M28" t="s">
        <v>442</v>
      </c>
    </row>
    <row r="29" spans="1:13" x14ac:dyDescent="0.25">
      <c r="B29" s="46"/>
      <c r="C29" s="46"/>
      <c r="D29" s="46"/>
      <c r="E29" s="46"/>
      <c r="F29" s="46"/>
      <c r="G29" s="46"/>
      <c r="H29" s="46"/>
      <c r="I29" s="46"/>
      <c r="J29" s="46"/>
      <c r="L29" s="292" t="s">
        <v>430</v>
      </c>
      <c r="M29" t="s">
        <v>443</v>
      </c>
    </row>
    <row r="30" spans="1:13" x14ac:dyDescent="0.25">
      <c r="B30" s="46"/>
      <c r="C30" s="46"/>
      <c r="D30" s="46"/>
      <c r="E30" s="46"/>
      <c r="F30" s="46"/>
      <c r="G30" s="46"/>
      <c r="H30" s="46"/>
      <c r="I30" s="46"/>
      <c r="J30" s="46"/>
      <c r="L30" s="292" t="s">
        <v>430</v>
      </c>
      <c r="M30" t="s">
        <v>444</v>
      </c>
    </row>
    <row r="31" spans="1:13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3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90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5703125" style="23" customWidth="1"/>
    <col min="10" max="10" width="10.7109375" style="23" customWidth="1"/>
    <col min="17" max="16384" width="9.140625" style="23"/>
  </cols>
  <sheetData>
    <row r="1" spans="1:13" x14ac:dyDescent="0.25">
      <c r="A1" s="7">
        <v>6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19" t="s">
        <v>81</v>
      </c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448</v>
      </c>
    </row>
    <row r="4" spans="1:13" x14ac:dyDescent="0.25">
      <c r="A4" s="9">
        <f>INDEX('Point Grid'!B:B,MATCH($A$1,'Point Grid'!A:A,0))</f>
        <v>1.5</v>
      </c>
      <c r="B4" s="19" t="s">
        <v>82</v>
      </c>
      <c r="C4" s="19"/>
      <c r="D4" s="19"/>
      <c r="E4" s="19"/>
      <c r="F4" s="19"/>
      <c r="G4" s="19"/>
      <c r="H4" s="19"/>
      <c r="I4" s="20"/>
      <c r="J4" s="46"/>
      <c r="L4" t="s">
        <v>449</v>
      </c>
    </row>
    <row r="5" spans="1:13" x14ac:dyDescent="0.25">
      <c r="A5" s="24"/>
      <c r="B5" s="19" t="s">
        <v>83</v>
      </c>
      <c r="C5" s="19"/>
      <c r="D5" s="19"/>
      <c r="E5" s="19"/>
      <c r="F5" s="19"/>
      <c r="G5" s="19"/>
      <c r="H5" s="19"/>
      <c r="I5" s="20"/>
      <c r="J5" s="46"/>
      <c r="L5" s="292"/>
    </row>
    <row r="6" spans="1:13" x14ac:dyDescent="0.25">
      <c r="A6" s="24"/>
      <c r="B6" s="19" t="s">
        <v>84</v>
      </c>
      <c r="C6" s="19"/>
      <c r="D6" s="19"/>
      <c r="E6" s="19"/>
      <c r="F6" s="19"/>
      <c r="G6" s="19"/>
      <c r="H6" s="19"/>
      <c r="I6" s="20"/>
      <c r="J6" s="46"/>
      <c r="L6" s="292" t="s">
        <v>430</v>
      </c>
      <c r="M6" t="s">
        <v>453</v>
      </c>
    </row>
    <row r="7" spans="1:13" x14ac:dyDescent="0.25">
      <c r="A7" s="24"/>
      <c r="B7" s="19" t="s">
        <v>85</v>
      </c>
      <c r="C7" s="19"/>
      <c r="D7" s="19"/>
      <c r="E7" s="19"/>
      <c r="F7" s="19"/>
      <c r="G7" s="19"/>
      <c r="H7" s="19"/>
      <c r="I7" s="20"/>
      <c r="J7" s="46"/>
      <c r="L7" s="292"/>
      <c r="M7" t="s">
        <v>454</v>
      </c>
    </row>
    <row r="8" spans="1:13" x14ac:dyDescent="0.25">
      <c r="A8" s="24"/>
      <c r="B8" s="19" t="s">
        <v>86</v>
      </c>
      <c r="C8" s="19"/>
      <c r="D8" s="19"/>
      <c r="E8" s="19"/>
      <c r="F8" s="19"/>
      <c r="G8" s="19"/>
      <c r="H8" s="19"/>
      <c r="I8" s="20"/>
      <c r="J8" s="46"/>
      <c r="L8" s="292" t="s">
        <v>430</v>
      </c>
      <c r="M8" t="s">
        <v>455</v>
      </c>
    </row>
    <row r="9" spans="1:13" x14ac:dyDescent="0.25">
      <c r="A9" s="24"/>
      <c r="B9" s="19" t="s">
        <v>87</v>
      </c>
      <c r="C9" s="19"/>
      <c r="D9" s="19"/>
      <c r="E9" s="19"/>
      <c r="F9" s="19"/>
      <c r="G9" s="19"/>
      <c r="H9" s="19"/>
      <c r="I9" s="20"/>
      <c r="J9" s="46"/>
      <c r="L9" s="292"/>
      <c r="M9" t="s">
        <v>456</v>
      </c>
    </row>
    <row r="10" spans="1:13" x14ac:dyDescent="0.25">
      <c r="A10" s="24"/>
      <c r="B10" s="19" t="s">
        <v>88</v>
      </c>
      <c r="C10" s="19"/>
      <c r="D10" s="19"/>
      <c r="E10" s="19"/>
      <c r="F10" s="19"/>
      <c r="G10" s="19"/>
      <c r="H10" s="19"/>
      <c r="I10" s="20"/>
      <c r="J10" s="46"/>
      <c r="L10" s="292" t="s">
        <v>430</v>
      </c>
      <c r="M10" t="s">
        <v>450</v>
      </c>
    </row>
    <row r="11" spans="1:13" x14ac:dyDescent="0.25">
      <c r="A11" s="24"/>
      <c r="B11" s="19"/>
      <c r="C11" s="19"/>
      <c r="D11" s="19"/>
      <c r="E11" s="19"/>
      <c r="F11" s="19"/>
      <c r="G11" s="19"/>
      <c r="H11" s="19"/>
      <c r="I11" s="20"/>
      <c r="J11" s="46"/>
      <c r="L11" s="292"/>
      <c r="M11" t="s">
        <v>457</v>
      </c>
    </row>
    <row r="12" spans="1:13" x14ac:dyDescent="0.25">
      <c r="A12" s="29" t="s">
        <v>2</v>
      </c>
      <c r="B12" s="19" t="s">
        <v>89</v>
      </c>
      <c r="C12" s="19"/>
      <c r="D12" s="19"/>
      <c r="E12" s="19"/>
      <c r="F12" s="19"/>
      <c r="G12" s="19"/>
      <c r="H12" s="19"/>
      <c r="I12" s="20"/>
      <c r="J12" s="46"/>
      <c r="L12" s="292" t="s">
        <v>430</v>
      </c>
      <c r="M12" t="s">
        <v>458</v>
      </c>
    </row>
    <row r="13" spans="1:13" ht="15.75" thickBot="1" x14ac:dyDescent="0.3">
      <c r="A13" s="9">
        <f>INDEX('Point Grid'!$C$8:$I$32,MATCH($A$1,'Point Grid'!$A$8:$A$32,0),MATCH(A12,'Point Grid'!$C$7:$I$7,0))</f>
        <v>1</v>
      </c>
      <c r="B13" s="19" t="s">
        <v>90</v>
      </c>
      <c r="C13" s="19"/>
      <c r="D13" s="19"/>
      <c r="E13" s="19"/>
      <c r="F13" s="19"/>
      <c r="G13" s="19"/>
      <c r="H13" s="19"/>
      <c r="I13" s="20"/>
      <c r="J13" s="46"/>
      <c r="M13" t="s">
        <v>451</v>
      </c>
    </row>
    <row r="14" spans="1:13" ht="15.75" thickBot="1" x14ac:dyDescent="0.3">
      <c r="A14" s="5"/>
      <c r="B14" s="19"/>
      <c r="C14" s="19"/>
      <c r="D14" s="19"/>
      <c r="E14" s="19"/>
      <c r="F14" s="19"/>
      <c r="G14" s="19"/>
      <c r="H14" s="19"/>
      <c r="I14" s="20"/>
      <c r="J14" s="46"/>
      <c r="L14" s="292" t="s">
        <v>430</v>
      </c>
      <c r="M14" t="s">
        <v>459</v>
      </c>
    </row>
    <row r="15" spans="1:13" x14ac:dyDescent="0.25">
      <c r="A15" s="24"/>
      <c r="B15" s="35"/>
      <c r="C15" s="35"/>
      <c r="D15" s="35"/>
      <c r="E15" s="35"/>
      <c r="F15" s="35"/>
      <c r="G15" s="35"/>
      <c r="H15" s="35"/>
      <c r="I15" s="20"/>
      <c r="J15" s="46"/>
      <c r="M15" t="s">
        <v>460</v>
      </c>
    </row>
    <row r="16" spans="1:13" x14ac:dyDescent="0.25">
      <c r="A16" s="29" t="s">
        <v>3</v>
      </c>
      <c r="B16" s="19" t="s">
        <v>91</v>
      </c>
      <c r="C16" s="19"/>
      <c r="D16" s="19"/>
      <c r="E16" s="19"/>
      <c r="F16" s="19"/>
      <c r="G16" s="19"/>
      <c r="H16" s="19"/>
      <c r="I16" s="20"/>
      <c r="J16" s="46"/>
      <c r="L16" s="292" t="s">
        <v>430</v>
      </c>
      <c r="M16" t="s">
        <v>461</v>
      </c>
    </row>
    <row r="17" spans="1:13" ht="15.75" thickBot="1" x14ac:dyDescent="0.3">
      <c r="A17" s="9">
        <f>INDEX('Point Grid'!$C$8:$I$32,MATCH($A$1,'Point Grid'!$A$8:$A$32,0),MATCH(A16,'Point Grid'!$C$7:$I$7,0))</f>
        <v>0.5</v>
      </c>
      <c r="B17" s="19"/>
      <c r="C17" s="19"/>
      <c r="D17" s="19"/>
      <c r="E17" s="19"/>
      <c r="F17" s="19"/>
      <c r="G17" s="19"/>
      <c r="H17" s="19"/>
      <c r="I17" s="20"/>
      <c r="J17" s="46"/>
      <c r="M17" t="s">
        <v>462</v>
      </c>
    </row>
    <row r="18" spans="1:13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6"/>
      <c r="M18" t="s">
        <v>452</v>
      </c>
    </row>
    <row r="19" spans="1:13" x14ac:dyDescent="0.25">
      <c r="A19" s="24"/>
      <c r="B19" s="35"/>
      <c r="C19" s="35"/>
      <c r="D19" s="35"/>
      <c r="E19" s="35"/>
      <c r="F19" s="35"/>
      <c r="G19" s="35"/>
      <c r="H19" s="35"/>
      <c r="I19" s="20"/>
      <c r="J19" s="46"/>
    </row>
    <row r="20" spans="1:13" x14ac:dyDescent="0.25">
      <c r="A20" s="24"/>
      <c r="B20" s="35"/>
      <c r="C20" s="35"/>
      <c r="D20" s="35"/>
      <c r="E20" s="35"/>
      <c r="F20" s="35"/>
      <c r="G20" s="35"/>
      <c r="H20" s="35"/>
      <c r="I20" s="20"/>
      <c r="J20" s="46"/>
      <c r="K20" s="283" t="s">
        <v>3</v>
      </c>
      <c r="L20" t="s">
        <v>463</v>
      </c>
    </row>
    <row r="21" spans="1:13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  <c r="L21" t="s">
        <v>464</v>
      </c>
    </row>
    <row r="22" spans="1:13" x14ac:dyDescent="0.25">
      <c r="B22" s="46"/>
      <c r="C22" s="46"/>
      <c r="D22" s="46"/>
      <c r="E22" s="46"/>
      <c r="F22" s="46"/>
      <c r="G22" s="46"/>
      <c r="H22" s="46"/>
      <c r="I22" s="46"/>
      <c r="J22" s="46"/>
      <c r="L22" t="s">
        <v>465</v>
      </c>
    </row>
    <row r="23" spans="1:13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3" x14ac:dyDescent="0.25">
      <c r="B24" s="46"/>
      <c r="C24" s="46"/>
      <c r="D24" s="46"/>
      <c r="E24" s="46"/>
      <c r="F24" s="46"/>
      <c r="G24" s="46"/>
      <c r="H24" s="46"/>
      <c r="I24" s="46"/>
      <c r="J24" s="46"/>
      <c r="L24" t="s">
        <v>466</v>
      </c>
    </row>
    <row r="25" spans="1:13" x14ac:dyDescent="0.25">
      <c r="B25" s="46"/>
      <c r="C25" s="46"/>
      <c r="D25" s="46"/>
      <c r="E25" s="46"/>
      <c r="F25" s="46"/>
      <c r="G25" s="46"/>
      <c r="H25" s="46"/>
      <c r="I25" s="46"/>
      <c r="J25" s="46"/>
      <c r="L25" t="s">
        <v>467</v>
      </c>
    </row>
    <row r="26" spans="1:13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3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3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3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3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3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3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P91"/>
  <sheetViews>
    <sheetView zoomScaleNormal="100" workbookViewId="0">
      <selection activeCell="L3" sqref="L3:L9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7" max="16384" width="9.140625" style="23"/>
  </cols>
  <sheetData>
    <row r="1" spans="1:12" x14ac:dyDescent="0.25">
      <c r="A1" s="7">
        <v>7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468</v>
      </c>
    </row>
    <row r="4" spans="1:12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46"/>
      <c r="L4" t="s">
        <v>472</v>
      </c>
    </row>
    <row r="5" spans="1:12" x14ac:dyDescent="0.25">
      <c r="A5" s="36"/>
      <c r="B5" s="19"/>
      <c r="C5" s="19"/>
      <c r="D5" s="19"/>
      <c r="E5" s="19"/>
      <c r="F5" s="19"/>
      <c r="G5" s="19"/>
      <c r="H5" s="19"/>
      <c r="I5" s="20"/>
      <c r="J5" s="46"/>
      <c r="L5" t="s">
        <v>473</v>
      </c>
    </row>
    <row r="6" spans="1:12" x14ac:dyDescent="0.25">
      <c r="A6" s="29" t="s">
        <v>2</v>
      </c>
      <c r="B6" s="21" t="s">
        <v>92</v>
      </c>
      <c r="C6" s="19"/>
      <c r="D6" s="19"/>
      <c r="E6" s="19"/>
      <c r="F6" s="19"/>
      <c r="G6" s="19"/>
      <c r="H6" s="19"/>
      <c r="I6" s="20"/>
      <c r="J6" s="46"/>
      <c r="L6" t="s">
        <v>474</v>
      </c>
    </row>
    <row r="7" spans="1:12" ht="15.75" thickBot="1" x14ac:dyDescent="0.3">
      <c r="A7" s="9">
        <f>INDEX('Point Grid'!$C$8:$I$32,MATCH($A$1,'Point Grid'!$A$8:$A$32,0),MATCH(A6,'Point Grid'!$C$7:$I$7,0))</f>
        <v>1</v>
      </c>
      <c r="B7" s="19"/>
      <c r="C7" s="19"/>
      <c r="D7" s="19"/>
      <c r="E7" s="19"/>
      <c r="F7" s="19"/>
      <c r="G7" s="19"/>
      <c r="H7" s="19"/>
      <c r="I7" s="20"/>
      <c r="J7" s="46"/>
      <c r="L7" t="s">
        <v>484</v>
      </c>
    </row>
    <row r="8" spans="1:12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46"/>
      <c r="L8" t="s">
        <v>482</v>
      </c>
    </row>
    <row r="9" spans="1:12" x14ac:dyDescent="0.25">
      <c r="A9" s="36"/>
      <c r="B9" s="19"/>
      <c r="C9" s="19"/>
      <c r="D9" s="19"/>
      <c r="E9" s="19"/>
      <c r="F9" s="19"/>
      <c r="G9" s="19"/>
      <c r="H9" s="19"/>
      <c r="I9" s="20"/>
      <c r="J9" s="46"/>
      <c r="L9" t="s">
        <v>483</v>
      </c>
    </row>
    <row r="10" spans="1:12" x14ac:dyDescent="0.25">
      <c r="A10" s="29" t="s">
        <v>3</v>
      </c>
      <c r="B10" s="21" t="s">
        <v>93</v>
      </c>
      <c r="C10" s="19"/>
      <c r="D10" s="19"/>
      <c r="E10" s="19"/>
      <c r="F10" s="19"/>
      <c r="G10" s="19"/>
      <c r="H10" s="19"/>
      <c r="I10" s="20"/>
      <c r="J10" s="46"/>
    </row>
    <row r="11" spans="1:12" ht="15.75" thickBot="1" x14ac:dyDescent="0.3">
      <c r="A11" s="9">
        <f>INDEX('Point Grid'!$C$8:$I$32,MATCH($A$1,'Point Grid'!$A$8:$A$32,0),MATCH(A10,'Point Grid'!$C$7:$I$7,0))</f>
        <v>1</v>
      </c>
      <c r="B11" s="21"/>
      <c r="C11" s="19"/>
      <c r="D11" s="19"/>
      <c r="E11" s="19"/>
      <c r="F11" s="19"/>
      <c r="G11" s="19"/>
      <c r="H11" s="19"/>
      <c r="I11" s="20"/>
      <c r="J11" s="46"/>
      <c r="K11" s="283" t="s">
        <v>3</v>
      </c>
      <c r="L11" t="s">
        <v>469</v>
      </c>
    </row>
    <row r="12" spans="1:12" ht="15.75" thickBot="1" x14ac:dyDescent="0.3">
      <c r="A12" s="5"/>
      <c r="B12" s="30"/>
      <c r="C12" s="19"/>
      <c r="D12" s="19"/>
      <c r="E12" s="19"/>
      <c r="F12" s="19"/>
      <c r="G12" s="19"/>
      <c r="H12" s="19"/>
      <c r="I12" s="20"/>
      <c r="J12" s="46"/>
      <c r="L12" t="s">
        <v>475</v>
      </c>
    </row>
    <row r="13" spans="1:12" x14ac:dyDescent="0.25">
      <c r="A13" s="29"/>
      <c r="B13" s="21"/>
      <c r="C13" s="19"/>
      <c r="D13" s="19"/>
      <c r="E13" s="19"/>
      <c r="F13" s="19"/>
      <c r="G13" s="19"/>
      <c r="H13" s="19"/>
      <c r="I13" s="20"/>
      <c r="J13" s="46"/>
      <c r="L13" t="s">
        <v>893</v>
      </c>
    </row>
    <row r="14" spans="1:12" x14ac:dyDescent="0.25">
      <c r="A14" s="29" t="s">
        <v>4</v>
      </c>
      <c r="B14" s="21" t="s">
        <v>94</v>
      </c>
      <c r="C14" s="19"/>
      <c r="D14" s="19"/>
      <c r="E14" s="19"/>
      <c r="F14" s="19"/>
      <c r="G14" s="19"/>
      <c r="H14" s="19"/>
      <c r="I14" s="20"/>
      <c r="J14" s="46"/>
      <c r="L14" t="s">
        <v>890</v>
      </c>
    </row>
    <row r="15" spans="1:12" ht="15.75" thickBot="1" x14ac:dyDescent="0.3">
      <c r="A15" s="9">
        <f>INDEX('Point Grid'!$C$8:$I$32,MATCH($A$1,'Point Grid'!$A$8:$A$32,0),MATCH(A14,'Point Grid'!$C$7:$I$7,0))</f>
        <v>0.25</v>
      </c>
      <c r="B15" s="30"/>
      <c r="C15" s="19"/>
      <c r="D15" s="19"/>
      <c r="E15" s="19"/>
      <c r="F15" s="19"/>
      <c r="G15" s="19"/>
      <c r="H15" s="19"/>
      <c r="I15" s="20"/>
      <c r="J15" s="46"/>
      <c r="L15" t="s">
        <v>892</v>
      </c>
    </row>
    <row r="16" spans="1:12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46"/>
      <c r="L16" t="s">
        <v>891</v>
      </c>
    </row>
    <row r="17" spans="1:12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46"/>
      <c r="L17" t="s">
        <v>476</v>
      </c>
    </row>
    <row r="18" spans="1:12" x14ac:dyDescent="0.25">
      <c r="A18" s="29" t="s">
        <v>5</v>
      </c>
      <c r="B18" s="21" t="s">
        <v>95</v>
      </c>
      <c r="C18" s="19"/>
      <c r="D18" s="19"/>
      <c r="E18" s="19"/>
      <c r="F18" s="19"/>
      <c r="G18" s="19"/>
      <c r="H18" s="19"/>
      <c r="I18" s="20"/>
      <c r="J18" s="46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21" t="s">
        <v>96</v>
      </c>
      <c r="C19" s="19"/>
      <c r="D19" s="19"/>
      <c r="E19" s="19"/>
      <c r="F19" s="19"/>
      <c r="G19" s="19"/>
      <c r="H19" s="19"/>
      <c r="I19" s="20"/>
      <c r="J19" s="46"/>
      <c r="K19" s="283" t="s">
        <v>4</v>
      </c>
      <c r="L19" t="s">
        <v>470</v>
      </c>
    </row>
    <row r="20" spans="1:12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46"/>
      <c r="L20" t="s">
        <v>485</v>
      </c>
    </row>
    <row r="21" spans="1:12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  <c r="L21" t="s">
        <v>486</v>
      </c>
    </row>
    <row r="22" spans="1:12" x14ac:dyDescent="0.25">
      <c r="B22" s="46"/>
      <c r="C22" s="46"/>
      <c r="D22" s="46"/>
      <c r="E22" s="46"/>
      <c r="F22" s="46"/>
      <c r="G22" s="46"/>
      <c r="H22" s="46"/>
      <c r="I22" s="46"/>
      <c r="J22" s="46"/>
      <c r="L22" t="s">
        <v>478</v>
      </c>
    </row>
    <row r="23" spans="1:12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2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283" t="s">
        <v>5</v>
      </c>
      <c r="L24" t="s">
        <v>471</v>
      </c>
    </row>
    <row r="25" spans="1:12" x14ac:dyDescent="0.25">
      <c r="B25" s="46"/>
      <c r="C25" s="46"/>
      <c r="D25" s="46"/>
      <c r="E25" s="46"/>
      <c r="F25" s="46"/>
      <c r="G25" s="46"/>
      <c r="H25" s="46"/>
      <c r="I25" s="46"/>
      <c r="J25" s="46"/>
      <c r="L25" t="s">
        <v>477</v>
      </c>
    </row>
    <row r="26" spans="1:12" x14ac:dyDescent="0.25">
      <c r="B26" s="46"/>
      <c r="C26" s="46"/>
      <c r="D26" s="46"/>
      <c r="E26" s="46"/>
      <c r="F26" s="46"/>
      <c r="G26" s="46"/>
      <c r="H26" s="46"/>
      <c r="I26" s="46"/>
      <c r="J26" s="46"/>
      <c r="L26" t="s">
        <v>479</v>
      </c>
    </row>
    <row r="27" spans="1:12" x14ac:dyDescent="0.25">
      <c r="B27" s="46"/>
      <c r="C27" s="46"/>
      <c r="D27" s="46"/>
      <c r="E27" s="46"/>
      <c r="F27" s="46"/>
      <c r="G27" s="46"/>
      <c r="H27" s="46"/>
      <c r="I27" s="46"/>
      <c r="J27" s="46"/>
      <c r="L27" t="s">
        <v>480</v>
      </c>
    </row>
    <row r="28" spans="1:12" x14ac:dyDescent="0.25">
      <c r="B28" s="46"/>
      <c r="C28" s="46"/>
      <c r="D28" s="46"/>
      <c r="E28" s="46"/>
      <c r="F28" s="46"/>
      <c r="G28" s="46"/>
      <c r="H28" s="46"/>
      <c r="I28" s="46"/>
      <c r="J28" s="46"/>
      <c r="L28" t="s">
        <v>481</v>
      </c>
    </row>
    <row r="29" spans="1:12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2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2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2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8" max="16384" width="9.140625" style="23"/>
  </cols>
  <sheetData>
    <row r="1" spans="1:14" x14ac:dyDescent="0.25">
      <c r="A1" s="7">
        <v>8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4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487</v>
      </c>
      <c r="N3" s="287" t="s">
        <v>488</v>
      </c>
    </row>
    <row r="4" spans="1:14" x14ac:dyDescent="0.25">
      <c r="A4" s="9">
        <f>INDEX('Point Grid'!B:B,MATCH($A$1,'Point Grid'!A:A,0))</f>
        <v>3.25</v>
      </c>
      <c r="B4" s="19"/>
      <c r="C4" s="19"/>
      <c r="D4" s="19"/>
      <c r="E4" s="19"/>
      <c r="F4" s="19"/>
      <c r="G4" s="19"/>
      <c r="H4" s="19"/>
      <c r="I4" s="20"/>
      <c r="J4" s="46"/>
    </row>
    <row r="5" spans="1:14" x14ac:dyDescent="0.25">
      <c r="A5" s="24"/>
      <c r="B5" s="19"/>
      <c r="C5" s="19"/>
      <c r="D5" s="19"/>
      <c r="E5" s="19"/>
      <c r="F5" s="19"/>
      <c r="G5" s="19"/>
      <c r="H5" s="19"/>
      <c r="I5" s="20"/>
      <c r="J5" s="46"/>
      <c r="L5" s="1" t="s">
        <v>489</v>
      </c>
    </row>
    <row r="6" spans="1:14" x14ac:dyDescent="0.25">
      <c r="A6" s="29" t="s">
        <v>2</v>
      </c>
      <c r="B6" s="19" t="s">
        <v>97</v>
      </c>
      <c r="C6" s="19"/>
      <c r="D6" s="19"/>
      <c r="E6" s="19"/>
      <c r="F6" s="19"/>
      <c r="G6" s="19"/>
      <c r="H6" s="19"/>
      <c r="I6" s="20"/>
      <c r="J6" s="46"/>
    </row>
    <row r="7" spans="1:14" ht="15.75" thickBot="1" x14ac:dyDescent="0.3">
      <c r="A7" s="9">
        <f>INDEX('Point Grid'!$C$8:$I$32,MATCH($A$1,'Point Grid'!$A$8:$A$32,0),MATCH(A6,'Point Grid'!$C$7:$I$7,0))</f>
        <v>2</v>
      </c>
      <c r="B7" s="35" t="s">
        <v>98</v>
      </c>
      <c r="C7" s="19"/>
      <c r="D7" s="19"/>
      <c r="E7" s="19"/>
      <c r="F7" s="19"/>
      <c r="G7" s="19"/>
      <c r="H7" s="19"/>
      <c r="I7" s="20"/>
      <c r="J7" s="46"/>
      <c r="L7" t="s">
        <v>491</v>
      </c>
    </row>
    <row r="8" spans="1:14" ht="15.75" thickBot="1" x14ac:dyDescent="0.3">
      <c r="A8" s="5"/>
      <c r="B8" s="35"/>
      <c r="C8" s="19"/>
      <c r="D8" s="19"/>
      <c r="E8" s="19"/>
      <c r="F8" s="19"/>
      <c r="G8" s="19"/>
      <c r="H8" s="19"/>
      <c r="I8" s="20"/>
      <c r="J8" s="46"/>
      <c r="L8" t="s">
        <v>492</v>
      </c>
    </row>
    <row r="9" spans="1:14" x14ac:dyDescent="0.25">
      <c r="A9" s="36"/>
      <c r="B9" s="35"/>
      <c r="C9" s="35"/>
      <c r="D9" s="35"/>
      <c r="E9" s="19"/>
      <c r="F9" s="19"/>
      <c r="G9" s="19"/>
      <c r="H9" s="19"/>
      <c r="I9" s="20"/>
      <c r="J9" s="46"/>
    </row>
    <row r="10" spans="1:14" x14ac:dyDescent="0.25">
      <c r="A10" s="29" t="s">
        <v>3</v>
      </c>
      <c r="B10" s="35" t="s">
        <v>99</v>
      </c>
      <c r="C10" s="35"/>
      <c r="D10" s="35"/>
      <c r="E10" s="19"/>
      <c r="F10" s="19"/>
      <c r="G10" s="19"/>
      <c r="H10" s="19"/>
      <c r="I10" s="20"/>
      <c r="J10" s="46"/>
      <c r="L10" t="s">
        <v>493</v>
      </c>
    </row>
    <row r="11" spans="1:14" ht="15.75" thickBot="1" x14ac:dyDescent="0.3">
      <c r="A11" s="9">
        <f>INDEX('Point Grid'!$C$8:$I$32,MATCH($A$1,'Point Grid'!$A$8:$A$32,0),MATCH(A10,'Point Grid'!$C$7:$I$7,0))</f>
        <v>0.25</v>
      </c>
      <c r="B11" s="35"/>
      <c r="C11" s="19"/>
      <c r="D11" s="19"/>
      <c r="E11" s="19"/>
      <c r="F11" s="19"/>
      <c r="G11" s="19"/>
      <c r="H11" s="19"/>
      <c r="I11" s="20"/>
      <c r="J11" s="46"/>
      <c r="L11" t="s">
        <v>494</v>
      </c>
    </row>
    <row r="12" spans="1:14" ht="15.75" thickBot="1" x14ac:dyDescent="0.3">
      <c r="A12" s="5"/>
      <c r="B12" s="35"/>
      <c r="C12" s="19"/>
      <c r="D12" s="19"/>
      <c r="E12" s="19"/>
      <c r="F12" s="19"/>
      <c r="G12" s="19"/>
      <c r="H12" s="19"/>
      <c r="I12" s="20"/>
      <c r="J12" s="46"/>
    </row>
    <row r="13" spans="1:14" x14ac:dyDescent="0.25">
      <c r="A13" s="36"/>
      <c r="B13" s="35"/>
      <c r="C13" s="19"/>
      <c r="D13" s="19"/>
      <c r="E13" s="19"/>
      <c r="F13" s="19"/>
      <c r="G13" s="19"/>
      <c r="H13" s="19"/>
      <c r="I13" s="20"/>
      <c r="J13" s="46"/>
      <c r="L13" t="s">
        <v>495</v>
      </c>
    </row>
    <row r="14" spans="1:14" x14ac:dyDescent="0.25">
      <c r="A14" s="29" t="s">
        <v>4</v>
      </c>
      <c r="B14" s="35" t="s">
        <v>100</v>
      </c>
      <c r="C14" s="19"/>
      <c r="D14" s="19"/>
      <c r="E14" s="19"/>
      <c r="F14" s="19"/>
      <c r="G14" s="19"/>
      <c r="H14" s="19"/>
      <c r="I14" s="20"/>
      <c r="J14" s="46"/>
      <c r="L14" t="s">
        <v>500</v>
      </c>
    </row>
    <row r="15" spans="1:14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6"/>
    </row>
    <row r="16" spans="1:14" ht="15.75" thickBot="1" x14ac:dyDescent="0.3">
      <c r="A16" s="5"/>
      <c r="B16" s="35"/>
      <c r="C16" s="19"/>
      <c r="D16" s="19"/>
      <c r="E16" s="19"/>
      <c r="F16" s="19"/>
      <c r="G16" s="19"/>
      <c r="H16" s="19"/>
      <c r="I16" s="20"/>
      <c r="J16" s="46"/>
      <c r="L16" t="s">
        <v>496</v>
      </c>
    </row>
    <row r="17" spans="1:12" x14ac:dyDescent="0.25">
      <c r="A17" s="36"/>
      <c r="B17" s="19"/>
      <c r="C17" s="19"/>
      <c r="D17" s="19"/>
      <c r="E17" s="19"/>
      <c r="F17" s="19"/>
      <c r="G17" s="19"/>
      <c r="H17" s="19"/>
      <c r="I17" s="20"/>
      <c r="J17" s="46"/>
      <c r="L17" t="s">
        <v>499</v>
      </c>
    </row>
    <row r="18" spans="1:12" x14ac:dyDescent="0.25">
      <c r="A18" s="29" t="s">
        <v>5</v>
      </c>
      <c r="B18" s="19" t="s">
        <v>101</v>
      </c>
      <c r="C18" s="19"/>
      <c r="D18" s="19"/>
      <c r="E18" s="19"/>
      <c r="F18" s="19"/>
      <c r="G18" s="19"/>
      <c r="H18" s="19"/>
      <c r="I18" s="20"/>
      <c r="J18" s="46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35"/>
      <c r="C19" s="19"/>
      <c r="D19" s="19"/>
      <c r="E19" s="19"/>
      <c r="F19" s="19"/>
      <c r="G19" s="19"/>
      <c r="H19" s="19"/>
      <c r="I19" s="20"/>
      <c r="J19" s="46"/>
      <c r="L19" t="s">
        <v>497</v>
      </c>
    </row>
    <row r="20" spans="1:12" ht="15.75" thickBot="1" x14ac:dyDescent="0.3">
      <c r="A20" s="5"/>
      <c r="B20" s="35"/>
      <c r="C20" s="19"/>
      <c r="D20" s="19"/>
      <c r="E20" s="19"/>
      <c r="F20" s="19"/>
      <c r="G20" s="19"/>
      <c r="H20" s="19"/>
      <c r="I20" s="20"/>
      <c r="J20" s="46"/>
      <c r="L20" t="s">
        <v>498</v>
      </c>
    </row>
    <row r="21" spans="1:12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</row>
    <row r="22" spans="1:12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283" t="s">
        <v>3</v>
      </c>
      <c r="L22" t="s">
        <v>501</v>
      </c>
    </row>
    <row r="23" spans="1:12" x14ac:dyDescent="0.25">
      <c r="B23" s="46"/>
      <c r="C23" s="46"/>
      <c r="D23" s="46"/>
      <c r="E23" s="46"/>
      <c r="F23" s="46"/>
      <c r="G23" s="46"/>
      <c r="H23" s="46"/>
      <c r="I23" s="46"/>
      <c r="J23" s="46"/>
      <c r="L23" t="s">
        <v>502</v>
      </c>
    </row>
    <row r="24" spans="1:12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2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283" t="s">
        <v>4</v>
      </c>
      <c r="L25" t="s">
        <v>503</v>
      </c>
    </row>
    <row r="26" spans="1:12" x14ac:dyDescent="0.25">
      <c r="B26" s="46"/>
      <c r="C26" s="46"/>
      <c r="D26" s="46"/>
      <c r="E26" s="46"/>
      <c r="F26" s="46"/>
      <c r="G26" s="46"/>
      <c r="H26" s="46"/>
      <c r="I26" s="46"/>
      <c r="J26" s="46"/>
      <c r="L26" t="s">
        <v>504</v>
      </c>
    </row>
    <row r="27" spans="1:12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2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283" t="s">
        <v>5</v>
      </c>
      <c r="L28" s="1" t="s">
        <v>490</v>
      </c>
    </row>
    <row r="29" spans="1:12" x14ac:dyDescent="0.25">
      <c r="B29" s="46"/>
      <c r="C29" s="46"/>
      <c r="D29" s="46"/>
      <c r="E29" s="46"/>
      <c r="F29" s="46"/>
      <c r="G29" s="46"/>
      <c r="H29" s="46"/>
      <c r="I29" s="46"/>
      <c r="J29" s="46"/>
      <c r="L29" t="s">
        <v>505</v>
      </c>
    </row>
    <row r="30" spans="1:12" x14ac:dyDescent="0.25">
      <c r="B30" s="46"/>
      <c r="C30" s="46"/>
      <c r="D30" s="46"/>
      <c r="E30" s="46"/>
      <c r="F30" s="46"/>
      <c r="G30" s="46"/>
      <c r="H30" s="46"/>
      <c r="I30" s="46"/>
      <c r="J30" s="46"/>
      <c r="L30" t="s">
        <v>506</v>
      </c>
    </row>
    <row r="31" spans="1:12" x14ac:dyDescent="0.25">
      <c r="B31" s="46"/>
      <c r="C31" s="46"/>
      <c r="D31" s="46"/>
      <c r="E31" s="46"/>
      <c r="F31" s="46"/>
      <c r="G31" s="46"/>
      <c r="H31" s="46"/>
      <c r="I31" s="46"/>
      <c r="J31" s="46"/>
      <c r="L31" t="s">
        <v>507</v>
      </c>
    </row>
    <row r="32" spans="1:12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28515625" style="23" customWidth="1"/>
    <col min="10" max="10" width="9.140625" style="23"/>
    <col min="13" max="16384" width="9.140625" style="23"/>
  </cols>
  <sheetData>
    <row r="1" spans="1:12" x14ac:dyDescent="0.25">
      <c r="A1" s="7">
        <v>9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283" t="s">
        <v>2</v>
      </c>
      <c r="L3" s="284" t="s">
        <v>508</v>
      </c>
    </row>
    <row r="4" spans="1:12" x14ac:dyDescent="0.25">
      <c r="A4" s="9">
        <f>INDEX('Point Grid'!B:B,MATCH($A$1,'Point Grid'!A:A,0))</f>
        <v>2</v>
      </c>
      <c r="B4" s="19"/>
      <c r="C4" s="19"/>
      <c r="D4" s="19"/>
      <c r="E4" s="19"/>
      <c r="F4" s="19"/>
      <c r="G4" s="19"/>
      <c r="H4" s="19"/>
      <c r="I4" s="20"/>
      <c r="J4" s="46"/>
      <c r="L4" s="284" t="s">
        <v>512</v>
      </c>
    </row>
    <row r="5" spans="1:12" x14ac:dyDescent="0.25">
      <c r="A5" s="24"/>
      <c r="B5" s="19"/>
      <c r="C5" s="19"/>
      <c r="D5" s="19"/>
      <c r="E5" s="19"/>
      <c r="F5" s="19"/>
      <c r="G5" s="19"/>
      <c r="H5" s="19"/>
      <c r="I5" s="20"/>
      <c r="J5" s="46"/>
      <c r="L5" s="284" t="s">
        <v>513</v>
      </c>
    </row>
    <row r="6" spans="1:12" x14ac:dyDescent="0.25">
      <c r="A6" s="29" t="s">
        <v>2</v>
      </c>
      <c r="B6" s="19" t="s">
        <v>102</v>
      </c>
      <c r="C6" s="19"/>
      <c r="D6" s="19"/>
      <c r="E6" s="19"/>
      <c r="F6" s="19"/>
      <c r="G6" s="19"/>
      <c r="H6" s="19"/>
      <c r="I6" s="20"/>
      <c r="J6" s="46"/>
      <c r="L6" s="284" t="s">
        <v>511</v>
      </c>
    </row>
    <row r="7" spans="1:12" ht="15.75" thickBot="1" x14ac:dyDescent="0.3">
      <c r="A7" s="9">
        <f>INDEX('Point Grid'!$C$8:$I$32,MATCH($A$1,'Point Grid'!$A$8:$A$32,0),MATCH(A6,'Point Grid'!$C$7:$I$7,0))</f>
        <v>0.5</v>
      </c>
      <c r="B7" s="19"/>
      <c r="C7" s="19"/>
      <c r="D7" s="19"/>
      <c r="E7" s="19"/>
      <c r="F7" s="19"/>
      <c r="G7" s="19"/>
      <c r="H7" s="19"/>
      <c r="I7" s="20"/>
      <c r="J7" s="46"/>
      <c r="L7" s="284" t="s">
        <v>514</v>
      </c>
    </row>
    <row r="8" spans="1:12" ht="15.75" thickBot="1" x14ac:dyDescent="0.3">
      <c r="A8" s="5"/>
      <c r="B8" s="35"/>
      <c r="C8" s="35"/>
      <c r="D8" s="35"/>
      <c r="E8" s="19"/>
      <c r="F8" s="19"/>
      <c r="G8" s="19"/>
      <c r="H8" s="19"/>
      <c r="I8" s="20"/>
      <c r="J8" s="46"/>
    </row>
    <row r="9" spans="1:12" x14ac:dyDescent="0.25">
      <c r="A9" s="17"/>
      <c r="B9" s="35"/>
      <c r="C9" s="35"/>
      <c r="D9" s="35"/>
      <c r="E9" s="19"/>
      <c r="F9" s="19"/>
      <c r="G9" s="19"/>
      <c r="H9" s="19"/>
      <c r="I9" s="20"/>
      <c r="J9" s="46"/>
      <c r="K9" s="283" t="s">
        <v>3</v>
      </c>
      <c r="L9" t="s">
        <v>509</v>
      </c>
    </row>
    <row r="10" spans="1:12" x14ac:dyDescent="0.25">
      <c r="A10" s="29" t="s">
        <v>3</v>
      </c>
      <c r="B10" s="35" t="s">
        <v>103</v>
      </c>
      <c r="C10" s="19"/>
      <c r="D10" s="19"/>
      <c r="E10" s="19"/>
      <c r="F10" s="19"/>
      <c r="G10" s="19"/>
      <c r="H10" s="19"/>
      <c r="I10" s="20"/>
      <c r="J10" s="46"/>
      <c r="L10" s="1" t="s">
        <v>532</v>
      </c>
    </row>
    <row r="11" spans="1:12" ht="15.75" thickBot="1" x14ac:dyDescent="0.3">
      <c r="A11" s="9">
        <f>INDEX('Point Grid'!$C$8:$I$32,MATCH($A$1,'Point Grid'!$A$8:$A$32,0),MATCH(A10,'Point Grid'!$C$7:$I$7,0))</f>
        <v>0.5</v>
      </c>
      <c r="B11" s="35"/>
      <c r="C11" s="19"/>
      <c r="D11" s="19"/>
      <c r="E11" s="19"/>
      <c r="F11" s="19"/>
      <c r="G11" s="19"/>
      <c r="H11" s="19"/>
      <c r="I11" s="20"/>
      <c r="J11" s="46"/>
      <c r="L11" t="s">
        <v>515</v>
      </c>
    </row>
    <row r="12" spans="1:12" ht="15.75" thickBot="1" x14ac:dyDescent="0.3">
      <c r="A12" s="5"/>
      <c r="B12" s="35"/>
      <c r="C12" s="19"/>
      <c r="D12" s="19"/>
      <c r="E12" s="19"/>
      <c r="F12" s="19"/>
      <c r="G12" s="19"/>
      <c r="H12" s="19"/>
      <c r="I12" s="20"/>
      <c r="J12" s="46"/>
      <c r="L12" s="1" t="s">
        <v>533</v>
      </c>
    </row>
    <row r="13" spans="1:12" x14ac:dyDescent="0.25">
      <c r="A13" s="30"/>
      <c r="B13" s="19"/>
      <c r="C13" s="19"/>
      <c r="D13" s="19"/>
      <c r="E13" s="19"/>
      <c r="F13" s="19"/>
      <c r="G13" s="19"/>
      <c r="H13" s="19"/>
      <c r="I13" s="20"/>
      <c r="J13" s="46"/>
      <c r="L13" t="s">
        <v>517</v>
      </c>
    </row>
    <row r="14" spans="1:12" x14ac:dyDescent="0.25">
      <c r="A14" s="29" t="s">
        <v>4</v>
      </c>
      <c r="B14" s="35" t="s">
        <v>104</v>
      </c>
      <c r="C14" s="19"/>
      <c r="D14" s="19"/>
      <c r="E14" s="19"/>
      <c r="F14" s="19"/>
      <c r="G14" s="19"/>
      <c r="H14" s="19"/>
      <c r="I14" s="20"/>
      <c r="J14" s="46"/>
      <c r="L14" t="s">
        <v>518</v>
      </c>
    </row>
    <row r="15" spans="1:12" ht="15.75" thickBot="1" x14ac:dyDescent="0.3">
      <c r="A15" s="9">
        <f>INDEX('Point Grid'!$C$8:$I$32,MATCH($A$1,'Point Grid'!$A$8:$A$32,0),MATCH(A14,'Point Grid'!$C$7:$I$7,0))</f>
        <v>0.5</v>
      </c>
      <c r="B15" s="19"/>
      <c r="C15" s="19"/>
      <c r="D15" s="19"/>
      <c r="E15" s="19"/>
      <c r="F15" s="19"/>
      <c r="G15" s="19"/>
      <c r="H15" s="19"/>
      <c r="I15" s="20"/>
      <c r="J15" s="46"/>
      <c r="L15" t="s">
        <v>519</v>
      </c>
    </row>
    <row r="16" spans="1:12" ht="15.75" thickBot="1" x14ac:dyDescent="0.3">
      <c r="A16" s="5"/>
      <c r="B16" s="35"/>
      <c r="C16" s="19"/>
      <c r="D16" s="19"/>
      <c r="E16" s="19"/>
      <c r="F16" s="19"/>
      <c r="G16" s="19"/>
      <c r="H16" s="19"/>
      <c r="I16" s="20"/>
      <c r="J16" s="46"/>
      <c r="L16" t="s">
        <v>520</v>
      </c>
    </row>
    <row r="17" spans="1:12" x14ac:dyDescent="0.25">
      <c r="A17" s="36"/>
      <c r="B17" s="19"/>
      <c r="C17" s="19"/>
      <c r="D17" s="19"/>
      <c r="E17" s="19"/>
      <c r="F17" s="19"/>
      <c r="G17" s="19"/>
      <c r="H17" s="19"/>
      <c r="I17" s="20"/>
      <c r="J17" s="46"/>
      <c r="L17" t="s">
        <v>516</v>
      </c>
    </row>
    <row r="18" spans="1:12" x14ac:dyDescent="0.25">
      <c r="A18" s="29" t="s">
        <v>5</v>
      </c>
      <c r="B18" s="19" t="s">
        <v>105</v>
      </c>
      <c r="C18" s="19"/>
      <c r="D18" s="19"/>
      <c r="E18" s="19"/>
      <c r="F18" s="19"/>
      <c r="G18" s="19"/>
      <c r="H18" s="19"/>
      <c r="I18" s="20"/>
      <c r="J18" s="46"/>
    </row>
    <row r="19" spans="1:12" ht="15.75" thickBot="1" x14ac:dyDescent="0.3">
      <c r="A19" s="9">
        <f>INDEX('Point Grid'!$C$8:$I$32,MATCH($A$1,'Point Grid'!$A$8:$A$32,0),MATCH(A18,'Point Grid'!$C$7:$I$7,0))</f>
        <v>0.5</v>
      </c>
      <c r="B19" s="35" t="s">
        <v>106</v>
      </c>
      <c r="C19" s="19"/>
      <c r="D19" s="19"/>
      <c r="E19" s="19"/>
      <c r="F19" s="19"/>
      <c r="G19" s="19"/>
      <c r="H19" s="19"/>
      <c r="I19" s="20"/>
      <c r="J19" s="46"/>
      <c r="K19" s="283" t="s">
        <v>4</v>
      </c>
      <c r="L19" t="s">
        <v>490</v>
      </c>
    </row>
    <row r="20" spans="1:12" ht="15.75" thickBot="1" x14ac:dyDescent="0.3">
      <c r="A20" s="5"/>
      <c r="B20" s="35"/>
      <c r="C20" s="19"/>
      <c r="D20" s="19"/>
      <c r="E20" s="19"/>
      <c r="F20" s="19"/>
      <c r="G20" s="19"/>
      <c r="H20" s="19"/>
      <c r="I20" s="20"/>
      <c r="J20" s="46"/>
      <c r="L20" t="s">
        <v>521</v>
      </c>
    </row>
    <row r="21" spans="1:12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  <c r="L21" t="s">
        <v>522</v>
      </c>
    </row>
    <row r="22" spans="1:12" x14ac:dyDescent="0.25">
      <c r="B22" s="46"/>
      <c r="C22" s="46"/>
      <c r="D22" s="46"/>
      <c r="E22" s="46"/>
      <c r="F22" s="46"/>
      <c r="G22" s="46"/>
      <c r="H22" s="46"/>
      <c r="I22" s="46"/>
      <c r="J22" s="46"/>
      <c r="L22" t="s">
        <v>510</v>
      </c>
    </row>
    <row r="23" spans="1:12" x14ac:dyDescent="0.25">
      <c r="B23" s="46"/>
      <c r="C23" s="46"/>
      <c r="D23" s="46"/>
      <c r="E23" s="46"/>
      <c r="F23" s="46"/>
      <c r="G23" s="46"/>
      <c r="H23" s="46"/>
      <c r="I23" s="46"/>
      <c r="J23" s="46"/>
      <c r="L23" t="s">
        <v>523</v>
      </c>
    </row>
    <row r="24" spans="1:12" x14ac:dyDescent="0.25">
      <c r="B24" s="46"/>
      <c r="C24" s="46"/>
      <c r="D24" s="46"/>
      <c r="E24" s="46"/>
      <c r="F24" s="46"/>
      <c r="G24" s="46"/>
      <c r="H24" s="46"/>
      <c r="I24" s="46"/>
      <c r="J24" s="46"/>
      <c r="L24" t="s">
        <v>531</v>
      </c>
    </row>
    <row r="25" spans="1:12" x14ac:dyDescent="0.25">
      <c r="B25" s="46"/>
      <c r="C25" s="46"/>
      <c r="D25" s="46"/>
      <c r="E25" s="46"/>
      <c r="F25" s="46"/>
      <c r="G25" s="46"/>
      <c r="H25" s="46"/>
      <c r="I25" s="46"/>
      <c r="J25" s="46"/>
      <c r="L25" t="s">
        <v>530</v>
      </c>
    </row>
    <row r="26" spans="1:12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2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283" t="s">
        <v>5</v>
      </c>
      <c r="L27" t="s">
        <v>490</v>
      </c>
    </row>
    <row r="28" spans="1:12" x14ac:dyDescent="0.25">
      <c r="B28" s="46"/>
      <c r="C28" s="46"/>
      <c r="D28" s="46"/>
      <c r="E28" s="46"/>
      <c r="F28" s="46"/>
      <c r="G28" s="46"/>
      <c r="H28" s="46"/>
      <c r="I28" s="46"/>
      <c r="J28" s="46"/>
      <c r="L28" t="s">
        <v>524</v>
      </c>
    </row>
    <row r="29" spans="1:12" x14ac:dyDescent="0.25">
      <c r="B29" s="46"/>
      <c r="C29" s="46"/>
      <c r="D29" s="46"/>
      <c r="E29" s="46"/>
      <c r="F29" s="46"/>
      <c r="G29" s="46"/>
      <c r="H29" s="46"/>
      <c r="I29" s="46"/>
      <c r="J29" s="46"/>
      <c r="L29" t="s">
        <v>529</v>
      </c>
    </row>
    <row r="30" spans="1:12" x14ac:dyDescent="0.25">
      <c r="B30" s="46"/>
      <c r="C30" s="46"/>
      <c r="D30" s="46"/>
      <c r="E30" s="46"/>
      <c r="F30" s="46"/>
      <c r="G30" s="46"/>
      <c r="H30" s="46"/>
      <c r="I30" s="46"/>
      <c r="J30" s="46"/>
      <c r="L30" t="s">
        <v>525</v>
      </c>
    </row>
    <row r="31" spans="1:12" x14ac:dyDescent="0.25">
      <c r="B31" s="46"/>
      <c r="C31" s="46"/>
      <c r="D31" s="46"/>
      <c r="E31" s="46"/>
      <c r="F31" s="46"/>
      <c r="G31" s="46"/>
      <c r="H31" s="46"/>
      <c r="I31" s="46"/>
      <c r="J31" s="46"/>
      <c r="L31" t="s">
        <v>528</v>
      </c>
    </row>
    <row r="32" spans="1:12" x14ac:dyDescent="0.25">
      <c r="B32" s="46"/>
      <c r="C32" s="46"/>
      <c r="D32" s="46"/>
      <c r="E32" s="46"/>
      <c r="F32" s="46"/>
      <c r="G32" s="46"/>
      <c r="H32" s="46"/>
      <c r="I32" s="46"/>
      <c r="J32" s="46"/>
      <c r="L32" t="s">
        <v>526</v>
      </c>
    </row>
    <row r="33" spans="2:12" x14ac:dyDescent="0.25">
      <c r="B33" s="46"/>
      <c r="C33" s="46"/>
      <c r="D33" s="46"/>
      <c r="E33" s="46"/>
      <c r="F33" s="46"/>
      <c r="G33" s="46"/>
      <c r="H33" s="46"/>
      <c r="I33" s="46"/>
      <c r="J33" s="46"/>
      <c r="L33" t="s">
        <v>527</v>
      </c>
    </row>
    <row r="34" spans="2:12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2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2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2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2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2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2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2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2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2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2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2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2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2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2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8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1" width="16.7109375" customWidth="1"/>
    <col min="23" max="16384" width="9.140625" style="23"/>
  </cols>
  <sheetData>
    <row r="1" spans="1:41" x14ac:dyDescent="0.25">
      <c r="A1" s="7">
        <v>10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71" t="s">
        <v>107</v>
      </c>
      <c r="C3" s="72"/>
      <c r="D3" s="72"/>
      <c r="E3" s="72"/>
      <c r="F3" s="72"/>
      <c r="G3" s="73"/>
      <c r="H3" s="19"/>
      <c r="I3" s="20"/>
      <c r="J3" s="46"/>
      <c r="K3" t="s">
        <v>534</v>
      </c>
      <c r="M3" s="293">
        <f>L26</f>
        <v>2500</v>
      </c>
    </row>
    <row r="4" spans="1:41" x14ac:dyDescent="0.25">
      <c r="A4" s="9">
        <f>INDEX('Point Grid'!B:B,MATCH($A$1,'Point Grid'!A:A,0))</f>
        <v>2.25</v>
      </c>
      <c r="B4" s="81" t="s">
        <v>108</v>
      </c>
      <c r="C4" s="103">
        <v>2012</v>
      </c>
      <c r="D4" s="103">
        <v>2013</v>
      </c>
      <c r="E4" s="103">
        <v>2014</v>
      </c>
      <c r="F4" s="103">
        <v>2015</v>
      </c>
      <c r="G4" s="111">
        <v>2016</v>
      </c>
      <c r="H4" s="19"/>
      <c r="I4" s="20"/>
      <c r="J4" s="46"/>
      <c r="K4" t="s">
        <v>535</v>
      </c>
      <c r="M4" s="294">
        <f>O25</f>
        <v>3200</v>
      </c>
      <c r="U4" s="295"/>
      <c r="V4" s="295"/>
    </row>
    <row r="5" spans="1:41" x14ac:dyDescent="0.25">
      <c r="A5" s="30"/>
      <c r="B5" s="115">
        <v>2012</v>
      </c>
      <c r="C5" s="76">
        <v>1000</v>
      </c>
      <c r="D5" s="76">
        <v>1300</v>
      </c>
      <c r="E5" s="76">
        <v>1600</v>
      </c>
      <c r="F5" s="76">
        <v>1700</v>
      </c>
      <c r="G5" s="118">
        <v>1400</v>
      </c>
      <c r="H5" s="19"/>
      <c r="I5" s="20"/>
      <c r="J5" s="46"/>
      <c r="U5" s="295"/>
      <c r="V5" s="295"/>
    </row>
    <row r="6" spans="1:41" x14ac:dyDescent="0.25">
      <c r="A6" s="29"/>
      <c r="B6" s="116">
        <v>2013</v>
      </c>
      <c r="C6" s="119"/>
      <c r="D6" s="119">
        <v>2100</v>
      </c>
      <c r="E6" s="120">
        <v>2900</v>
      </c>
      <c r="F6" s="120">
        <v>2800</v>
      </c>
      <c r="G6" s="121">
        <v>2700</v>
      </c>
      <c r="H6" s="104"/>
      <c r="I6" s="20"/>
      <c r="J6" s="33"/>
      <c r="K6" s="295"/>
      <c r="L6" s="295"/>
      <c r="M6" s="295"/>
      <c r="N6" s="295"/>
      <c r="O6" s="295"/>
      <c r="P6" s="295"/>
      <c r="Q6" s="295"/>
      <c r="R6" s="296" t="s">
        <v>536</v>
      </c>
      <c r="S6" s="295"/>
      <c r="T6" s="295"/>
      <c r="U6" s="295"/>
      <c r="V6" s="295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x14ac:dyDescent="0.25">
      <c r="A7" s="29"/>
      <c r="B7" s="116">
        <v>2014</v>
      </c>
      <c r="C7" s="119"/>
      <c r="D7" s="120"/>
      <c r="E7" s="120">
        <v>4100</v>
      </c>
      <c r="F7" s="120">
        <v>4100</v>
      </c>
      <c r="G7" s="121">
        <v>3700</v>
      </c>
      <c r="H7" s="105"/>
      <c r="I7" s="20"/>
      <c r="J7" s="33"/>
      <c r="K7" s="297" t="s">
        <v>537</v>
      </c>
      <c r="L7" s="298"/>
      <c r="M7" s="298"/>
      <c r="N7" s="298"/>
      <c r="O7" s="298"/>
      <c r="P7" s="299"/>
      <c r="Q7" s="295"/>
      <c r="R7" s="296" t="s">
        <v>538</v>
      </c>
      <c r="S7" s="295"/>
      <c r="T7" s="295"/>
      <c r="U7" s="295"/>
      <c r="V7" s="295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1:41" x14ac:dyDescent="0.25">
      <c r="A8" s="29"/>
      <c r="B8" s="116">
        <v>2015</v>
      </c>
      <c r="C8" s="119"/>
      <c r="D8" s="120"/>
      <c r="E8" s="120"/>
      <c r="F8" s="120">
        <v>3600</v>
      </c>
      <c r="G8" s="121">
        <v>3300</v>
      </c>
      <c r="H8" s="105"/>
      <c r="I8" s="20"/>
      <c r="J8" s="33"/>
      <c r="K8" s="300" t="s">
        <v>108</v>
      </c>
      <c r="L8" s="301">
        <v>2012</v>
      </c>
      <c r="M8" s="301">
        <f>L8+1</f>
        <v>2013</v>
      </c>
      <c r="N8" s="301">
        <f>M8+1</f>
        <v>2014</v>
      </c>
      <c r="O8" s="301">
        <f>N8+1</f>
        <v>2015</v>
      </c>
      <c r="P8" s="302">
        <f>O8+1</f>
        <v>2016</v>
      </c>
      <c r="Q8" s="295"/>
      <c r="R8" s="303" t="s">
        <v>539</v>
      </c>
      <c r="S8" s="295"/>
      <c r="T8" s="295"/>
      <c r="U8" s="295"/>
      <c r="V8" s="295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x14ac:dyDescent="0.25">
      <c r="A9" s="29"/>
      <c r="B9" s="117">
        <v>2016</v>
      </c>
      <c r="C9" s="122"/>
      <c r="D9" s="123"/>
      <c r="E9" s="123"/>
      <c r="F9" s="123"/>
      <c r="G9" s="124">
        <v>3100</v>
      </c>
      <c r="H9" s="105"/>
      <c r="I9" s="20"/>
      <c r="J9" s="33"/>
      <c r="K9" s="304">
        <v>2012</v>
      </c>
      <c r="L9" s="295"/>
      <c r="M9" s="295"/>
      <c r="N9" s="295"/>
      <c r="O9" s="295">
        <f>F5-F13-F21</f>
        <v>70</v>
      </c>
      <c r="P9" s="305">
        <f t="shared" ref="P9:P13" si="0">G5-G13-G21</f>
        <v>-160</v>
      </c>
      <c r="Q9" s="295"/>
      <c r="R9" s="295">
        <f>P9-O9</f>
        <v>-230</v>
      </c>
      <c r="S9" s="295"/>
      <c r="T9" s="295"/>
      <c r="U9" s="295"/>
      <c r="V9" s="295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x14ac:dyDescent="0.25">
      <c r="A10" s="29"/>
      <c r="B10" s="75"/>
      <c r="C10" s="96"/>
      <c r="D10" s="106"/>
      <c r="E10" s="106"/>
      <c r="F10" s="106"/>
      <c r="G10" s="105"/>
      <c r="H10" s="105"/>
      <c r="I10" s="20"/>
      <c r="J10" s="33"/>
      <c r="K10" s="304">
        <f>K9+1</f>
        <v>2013</v>
      </c>
      <c r="L10" s="295"/>
      <c r="M10" s="295"/>
      <c r="N10" s="295"/>
      <c r="O10" s="295">
        <f t="shared" ref="O10:O13" si="1">F6-F14-F22</f>
        <v>510</v>
      </c>
      <c r="P10" s="305">
        <f t="shared" si="0"/>
        <v>500</v>
      </c>
      <c r="Q10" s="295"/>
      <c r="R10" s="295">
        <f>P10-O10</f>
        <v>-10</v>
      </c>
      <c r="S10" s="295"/>
      <c r="T10" s="295"/>
      <c r="U10" s="295"/>
      <c r="V10" s="295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1" spans="1:41" x14ac:dyDescent="0.25">
      <c r="A11" s="29"/>
      <c r="B11" s="78" t="s">
        <v>109</v>
      </c>
      <c r="C11" s="112"/>
      <c r="D11" s="113"/>
      <c r="E11" s="113"/>
      <c r="F11" s="113"/>
      <c r="G11" s="114"/>
      <c r="H11" s="105"/>
      <c r="I11" s="20"/>
      <c r="J11" s="33"/>
      <c r="K11" s="304">
        <f>K10+1</f>
        <v>2014</v>
      </c>
      <c r="L11" s="295"/>
      <c r="M11" s="295"/>
      <c r="N11" s="295"/>
      <c r="O11" s="295">
        <f t="shared" si="1"/>
        <v>800</v>
      </c>
      <c r="P11" s="305">
        <f t="shared" si="0"/>
        <v>0</v>
      </c>
      <c r="Q11" s="295"/>
      <c r="R11" s="295">
        <f>P11-O11</f>
        <v>-800</v>
      </c>
      <c r="S11" s="295"/>
      <c r="T11" s="295"/>
      <c r="U11" s="295"/>
      <c r="V11" s="295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x14ac:dyDescent="0.25">
      <c r="A12" s="29"/>
      <c r="B12" s="83" t="s">
        <v>108</v>
      </c>
      <c r="C12" s="112">
        <v>2012</v>
      </c>
      <c r="D12" s="113">
        <v>2013</v>
      </c>
      <c r="E12" s="113">
        <v>2014</v>
      </c>
      <c r="F12" s="113">
        <v>2015</v>
      </c>
      <c r="G12" s="114">
        <v>2016</v>
      </c>
      <c r="H12" s="105"/>
      <c r="I12" s="20"/>
      <c r="J12" s="33"/>
      <c r="K12" s="304">
        <f>K11+1</f>
        <v>2015</v>
      </c>
      <c r="L12" s="295"/>
      <c r="M12" s="295"/>
      <c r="N12" s="295"/>
      <c r="O12" s="295">
        <f t="shared" si="1"/>
        <v>400</v>
      </c>
      <c r="P12" s="305">
        <f t="shared" si="0"/>
        <v>400</v>
      </c>
      <c r="Q12" s="295"/>
      <c r="R12" s="295">
        <f>P12-O12</f>
        <v>0</v>
      </c>
      <c r="S12" s="295"/>
      <c r="T12" s="295"/>
      <c r="U12" s="295"/>
      <c r="V12" s="295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 x14ac:dyDescent="0.25">
      <c r="A13" s="29"/>
      <c r="B13" s="116">
        <v>2012</v>
      </c>
      <c r="C13" s="119">
        <v>220</v>
      </c>
      <c r="D13" s="120">
        <v>650</v>
      </c>
      <c r="E13" s="120">
        <v>1310</v>
      </c>
      <c r="F13" s="120">
        <v>1560</v>
      </c>
      <c r="G13" s="121">
        <v>1560</v>
      </c>
      <c r="H13" s="105"/>
      <c r="I13" s="20"/>
      <c r="J13" s="33"/>
      <c r="K13" s="306">
        <f>K12+1</f>
        <v>2016</v>
      </c>
      <c r="L13" s="307"/>
      <c r="M13" s="307"/>
      <c r="N13" s="307"/>
      <c r="O13" s="307">
        <f t="shared" si="1"/>
        <v>0</v>
      </c>
      <c r="P13" s="308">
        <f t="shared" si="0"/>
        <v>340</v>
      </c>
      <c r="Q13" s="295"/>
      <c r="R13" s="295">
        <f>P13-O13</f>
        <v>340</v>
      </c>
      <c r="S13" s="295"/>
      <c r="T13" s="295"/>
      <c r="U13" s="295"/>
      <c r="V13" s="295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x14ac:dyDescent="0.25">
      <c r="A14" s="29"/>
      <c r="B14" s="116">
        <v>2013</v>
      </c>
      <c r="C14" s="119"/>
      <c r="D14" s="120">
        <v>570</v>
      </c>
      <c r="E14" s="120">
        <v>1280</v>
      </c>
      <c r="F14" s="120">
        <v>2030</v>
      </c>
      <c r="G14" s="121">
        <v>2070</v>
      </c>
      <c r="H14" s="105"/>
      <c r="I14" s="20"/>
      <c r="J14" s="33"/>
      <c r="K14" s="295"/>
      <c r="L14" s="295"/>
      <c r="M14" s="295"/>
      <c r="N14" s="295"/>
      <c r="O14" s="295"/>
      <c r="P14" s="295"/>
      <c r="Q14" s="295"/>
      <c r="R14" s="309">
        <f>SUM(R9:R13)</f>
        <v>-700</v>
      </c>
      <c r="S14" s="295"/>
      <c r="T14" s="295"/>
      <c r="U14" s="295"/>
      <c r="V14" s="295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x14ac:dyDescent="0.25">
      <c r="A15" s="29"/>
      <c r="B15" s="116">
        <v>2014</v>
      </c>
      <c r="C15" s="119"/>
      <c r="D15" s="120"/>
      <c r="E15" s="120">
        <v>1320</v>
      </c>
      <c r="F15" s="120">
        <v>2860</v>
      </c>
      <c r="G15" s="121">
        <v>3700</v>
      </c>
      <c r="H15" s="105"/>
      <c r="I15" s="20"/>
      <c r="J15" s="33"/>
      <c r="K15" s="297" t="s">
        <v>540</v>
      </c>
      <c r="L15" s="298"/>
      <c r="M15" s="298"/>
      <c r="N15" s="298"/>
      <c r="O15" s="298"/>
      <c r="P15" s="299"/>
      <c r="Q15" s="295"/>
      <c r="R15" s="295"/>
      <c r="S15" s="295"/>
      <c r="T15" s="295"/>
      <c r="U15" s="295"/>
      <c r="V15" s="295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x14ac:dyDescent="0.25">
      <c r="A16" s="29"/>
      <c r="B16" s="116">
        <v>2015</v>
      </c>
      <c r="C16" s="119"/>
      <c r="D16" s="120"/>
      <c r="E16" s="120"/>
      <c r="F16" s="120">
        <v>1750</v>
      </c>
      <c r="G16" s="121">
        <v>2640</v>
      </c>
      <c r="H16" s="105"/>
      <c r="I16" s="20"/>
      <c r="J16" s="33"/>
      <c r="K16" s="300" t="s">
        <v>108</v>
      </c>
      <c r="L16" s="301">
        <v>2012</v>
      </c>
      <c r="M16" s="301">
        <f>L16+1</f>
        <v>2013</v>
      </c>
      <c r="N16" s="301">
        <f>M16+1</f>
        <v>2014</v>
      </c>
      <c r="O16" s="301">
        <f>N16+1</f>
        <v>2015</v>
      </c>
      <c r="P16" s="302">
        <f>O16+1</f>
        <v>2016</v>
      </c>
      <c r="Q16" s="295"/>
      <c r="R16" s="295"/>
      <c r="S16" s="295"/>
      <c r="T16" s="295"/>
      <c r="U16" s="295"/>
      <c r="V16" s="295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</row>
    <row r="17" spans="1:41" x14ac:dyDescent="0.25">
      <c r="A17" s="29"/>
      <c r="B17" s="117">
        <v>2016</v>
      </c>
      <c r="C17" s="122"/>
      <c r="D17" s="123"/>
      <c r="E17" s="123"/>
      <c r="F17" s="123"/>
      <c r="G17" s="124">
        <v>1430</v>
      </c>
      <c r="H17" s="105"/>
      <c r="I17" s="20"/>
      <c r="J17" s="33"/>
      <c r="K17" s="304">
        <v>2012</v>
      </c>
      <c r="L17" s="295"/>
      <c r="M17" s="295"/>
      <c r="N17" s="295"/>
      <c r="O17" s="295"/>
      <c r="P17" s="305">
        <f t="shared" ref="P17:P21" si="2">G13-F13</f>
        <v>0</v>
      </c>
      <c r="Q17" s="295"/>
      <c r="R17" s="295"/>
      <c r="S17" s="295"/>
      <c r="T17" s="295"/>
      <c r="U17" s="295"/>
      <c r="V17" s="295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1" x14ac:dyDescent="0.25">
      <c r="A18" s="29"/>
      <c r="B18" s="75"/>
      <c r="C18" s="96"/>
      <c r="D18" s="106"/>
      <c r="E18" s="106"/>
      <c r="F18" s="106"/>
      <c r="G18" s="105"/>
      <c r="H18" s="105"/>
      <c r="I18" s="20"/>
      <c r="J18" s="33"/>
      <c r="K18" s="304">
        <f>K17+1</f>
        <v>2013</v>
      </c>
      <c r="L18" s="295"/>
      <c r="M18" s="295"/>
      <c r="N18" s="295"/>
      <c r="O18" s="295"/>
      <c r="P18" s="305">
        <f t="shared" si="2"/>
        <v>40</v>
      </c>
      <c r="Q18" s="295"/>
      <c r="R18" s="295"/>
      <c r="S18" s="295"/>
      <c r="T18" s="295"/>
      <c r="U18" s="295"/>
      <c r="V18" s="295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</row>
    <row r="19" spans="1:41" x14ac:dyDescent="0.25">
      <c r="A19" s="29"/>
      <c r="B19" s="78" t="s">
        <v>110</v>
      </c>
      <c r="C19" s="112"/>
      <c r="D19" s="113"/>
      <c r="E19" s="113"/>
      <c r="F19" s="113"/>
      <c r="G19" s="114"/>
      <c r="H19" s="105"/>
      <c r="I19" s="20"/>
      <c r="J19" s="33"/>
      <c r="K19" s="304">
        <f>K18+1</f>
        <v>2014</v>
      </c>
      <c r="L19" s="295"/>
      <c r="M19" s="295"/>
      <c r="N19" s="295"/>
      <c r="O19" s="295"/>
      <c r="P19" s="305">
        <f t="shared" si="2"/>
        <v>840</v>
      </c>
      <c r="Q19" s="295"/>
      <c r="R19" s="295"/>
      <c r="S19" s="295"/>
      <c r="T19" s="295"/>
      <c r="U19" s="295"/>
      <c r="V19" s="295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</row>
    <row r="20" spans="1:41" x14ac:dyDescent="0.25">
      <c r="A20" s="29"/>
      <c r="B20" s="83" t="s">
        <v>108</v>
      </c>
      <c r="C20" s="112">
        <v>2012</v>
      </c>
      <c r="D20" s="113">
        <v>2013</v>
      </c>
      <c r="E20" s="113">
        <v>2014</v>
      </c>
      <c r="F20" s="113">
        <v>2015</v>
      </c>
      <c r="G20" s="114">
        <v>2016</v>
      </c>
      <c r="H20" s="105"/>
      <c r="I20" s="20"/>
      <c r="J20" s="33"/>
      <c r="K20" s="304">
        <f>K19+1</f>
        <v>2015</v>
      </c>
      <c r="L20" s="295"/>
      <c r="M20" s="295"/>
      <c r="N20" s="295"/>
      <c r="O20" s="295"/>
      <c r="P20" s="305">
        <f t="shared" si="2"/>
        <v>890</v>
      </c>
      <c r="Q20" s="295"/>
      <c r="R20" s="295"/>
      <c r="S20" s="295"/>
      <c r="T20" s="295"/>
      <c r="U20" s="295"/>
      <c r="V20" s="295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</row>
    <row r="21" spans="1:41" x14ac:dyDescent="0.25">
      <c r="A21" s="29"/>
      <c r="B21" s="116">
        <v>2012</v>
      </c>
      <c r="C21" s="119">
        <v>530</v>
      </c>
      <c r="D21" s="120">
        <v>340</v>
      </c>
      <c r="E21" s="120">
        <v>140</v>
      </c>
      <c r="F21" s="120">
        <v>70</v>
      </c>
      <c r="G21" s="121">
        <v>0</v>
      </c>
      <c r="H21" s="105"/>
      <c r="I21" s="20"/>
      <c r="J21" s="33"/>
      <c r="K21" s="306">
        <f>K20+1</f>
        <v>2016</v>
      </c>
      <c r="L21" s="307"/>
      <c r="M21" s="307"/>
      <c r="N21" s="307"/>
      <c r="O21" s="307"/>
      <c r="P21" s="308">
        <f t="shared" si="2"/>
        <v>1430</v>
      </c>
      <c r="Q21" s="295"/>
      <c r="R21" s="295"/>
      <c r="S21" s="295"/>
      <c r="T21" s="295"/>
      <c r="U21" s="295"/>
      <c r="V21" s="295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</row>
    <row r="22" spans="1:41" x14ac:dyDescent="0.25">
      <c r="A22" s="29"/>
      <c r="B22" s="116">
        <v>2013</v>
      </c>
      <c r="C22" s="119"/>
      <c r="D22" s="120">
        <v>940</v>
      </c>
      <c r="E22" s="120">
        <v>890</v>
      </c>
      <c r="F22" s="120">
        <v>260</v>
      </c>
      <c r="G22" s="121">
        <v>130</v>
      </c>
      <c r="H22" s="105"/>
      <c r="I22" s="20"/>
      <c r="J22" s="33"/>
      <c r="K22" s="295"/>
      <c r="L22" s="295"/>
      <c r="M22" s="295"/>
      <c r="N22" s="295"/>
      <c r="O22" s="295"/>
      <c r="P22" s="295"/>
      <c r="Q22" s="310"/>
      <c r="R22" s="295"/>
      <c r="S22" s="295"/>
      <c r="T22" s="295"/>
      <c r="U22" s="295"/>
      <c r="V22" s="295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</row>
    <row r="23" spans="1:41" x14ac:dyDescent="0.25">
      <c r="A23" s="29"/>
      <c r="B23" s="116">
        <v>2014</v>
      </c>
      <c r="C23" s="119"/>
      <c r="D23" s="120"/>
      <c r="E23" s="120">
        <v>2110</v>
      </c>
      <c r="F23" s="120">
        <v>440</v>
      </c>
      <c r="G23" s="121">
        <v>0</v>
      </c>
      <c r="H23" s="105"/>
      <c r="I23" s="20"/>
      <c r="J23" s="33"/>
      <c r="K23" s="311" t="s">
        <v>541</v>
      </c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</row>
    <row r="24" spans="1:41" x14ac:dyDescent="0.25">
      <c r="A24" s="29"/>
      <c r="B24" s="116">
        <v>2015</v>
      </c>
      <c r="C24" s="119"/>
      <c r="D24" s="120"/>
      <c r="E24" s="120"/>
      <c r="F24" s="120">
        <v>1450</v>
      </c>
      <c r="G24" s="121">
        <v>260</v>
      </c>
      <c r="H24" s="105"/>
      <c r="I24" s="20"/>
      <c r="J24" s="33"/>
      <c r="K24" s="310" t="s">
        <v>542</v>
      </c>
      <c r="L24" s="295" t="s">
        <v>543</v>
      </c>
      <c r="M24" s="295"/>
      <c r="N24" s="310" t="s">
        <v>544</v>
      </c>
      <c r="O24" s="295" t="s">
        <v>545</v>
      </c>
      <c r="P24" s="295"/>
      <c r="Q24" s="295"/>
      <c r="R24" s="295"/>
      <c r="S24" s="295"/>
      <c r="T24" s="295"/>
      <c r="U24" s="295"/>
      <c r="V24" s="295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x14ac:dyDescent="0.25">
      <c r="A25" s="29"/>
      <c r="B25" s="117">
        <v>2016</v>
      </c>
      <c r="C25" s="122"/>
      <c r="D25" s="123"/>
      <c r="E25" s="123"/>
      <c r="F25" s="123"/>
      <c r="G25" s="124">
        <v>1330</v>
      </c>
      <c r="H25" s="105"/>
      <c r="I25" s="20"/>
      <c r="J25" s="33"/>
      <c r="K25" s="310" t="s">
        <v>542</v>
      </c>
      <c r="L25" s="295">
        <f>R14</f>
        <v>-700</v>
      </c>
      <c r="N25" s="310" t="s">
        <v>544</v>
      </c>
      <c r="O25" s="294">
        <f>SUM(P17:P21)</f>
        <v>3200</v>
      </c>
      <c r="P25" s="295"/>
      <c r="Q25" s="295"/>
      <c r="R25" s="295"/>
      <c r="S25" s="295"/>
      <c r="T25" s="295"/>
      <c r="U25" s="295"/>
      <c r="V25" s="295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41" x14ac:dyDescent="0.25">
      <c r="A26" s="29"/>
      <c r="B26" s="105"/>
      <c r="C26" s="82"/>
      <c r="D26" s="30"/>
      <c r="E26" s="30"/>
      <c r="F26" s="30"/>
      <c r="G26" s="105"/>
      <c r="H26" s="105"/>
      <c r="I26" s="20"/>
      <c r="J26" s="33"/>
      <c r="K26" s="310" t="s">
        <v>542</v>
      </c>
      <c r="L26" s="293">
        <f>L25+O25</f>
        <v>2500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</row>
    <row r="27" spans="1:41" x14ac:dyDescent="0.25">
      <c r="A27" s="29" t="s">
        <v>2</v>
      </c>
      <c r="B27" s="125" t="s">
        <v>111</v>
      </c>
      <c r="C27" s="82"/>
      <c r="D27" s="30"/>
      <c r="E27" s="30"/>
      <c r="F27" s="30"/>
      <c r="G27" s="105"/>
      <c r="H27" s="105"/>
      <c r="I27" s="20"/>
      <c r="J27" s="33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</row>
    <row r="28" spans="1:41" ht="15.75" thickBot="1" x14ac:dyDescent="0.3">
      <c r="A28" s="9">
        <f>INDEX('Point Grid'!$C$8:$I$32,MATCH($A$1,'Point Grid'!$A$8:$A$32,0),MATCH(A27,'Point Grid'!$C$7:$I$7,0))</f>
        <v>1</v>
      </c>
      <c r="B28" s="125"/>
      <c r="C28" s="82"/>
      <c r="D28" s="30"/>
      <c r="E28" s="30"/>
      <c r="F28" s="30"/>
      <c r="G28" s="105"/>
      <c r="H28" s="105"/>
      <c r="I28" s="20"/>
      <c r="J28" s="33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</row>
    <row r="29" spans="1:41" ht="15.75" thickBot="1" x14ac:dyDescent="0.3">
      <c r="A29" s="5"/>
      <c r="B29" s="125"/>
      <c r="C29" s="82"/>
      <c r="D29" s="30"/>
      <c r="E29" s="30"/>
      <c r="F29" s="30"/>
      <c r="G29" s="105"/>
      <c r="H29" s="105"/>
      <c r="I29" s="20"/>
      <c r="J29" s="33"/>
      <c r="K29" s="295" t="s">
        <v>554</v>
      </c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</row>
    <row r="30" spans="1:41" x14ac:dyDescent="0.25">
      <c r="A30" s="17"/>
      <c r="B30" s="125"/>
      <c r="C30" s="82"/>
      <c r="D30" s="30"/>
      <c r="E30" s="30"/>
      <c r="F30" s="30"/>
      <c r="G30" s="105"/>
      <c r="H30" s="105"/>
      <c r="I30" s="20"/>
      <c r="J30" s="33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1" x14ac:dyDescent="0.25">
      <c r="A31" s="29" t="s">
        <v>3</v>
      </c>
      <c r="B31" s="125" t="s">
        <v>112</v>
      </c>
      <c r="C31" s="82"/>
      <c r="D31" s="30"/>
      <c r="E31" s="30"/>
      <c r="F31" s="30"/>
      <c r="G31" s="105"/>
      <c r="H31" s="105"/>
      <c r="I31" s="20"/>
      <c r="J31" s="33"/>
      <c r="K31" s="312" t="s">
        <v>108</v>
      </c>
      <c r="L31" s="313" t="s">
        <v>546</v>
      </c>
      <c r="M31" s="295"/>
      <c r="N31" s="295"/>
      <c r="P31" s="295"/>
      <c r="Q31" s="295"/>
      <c r="R31" s="295"/>
      <c r="S31" s="295"/>
      <c r="T31" s="295"/>
      <c r="U31" s="295"/>
      <c r="V31" s="295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</row>
    <row r="32" spans="1:41" ht="15.75" thickBot="1" x14ac:dyDescent="0.3">
      <c r="A32" s="9">
        <f>INDEX('Point Grid'!$C$8:$I$32,MATCH($A$1,'Point Grid'!$A$8:$A$32,0),MATCH(A31,'Point Grid'!$C$7:$I$7,0))</f>
        <v>0.5</v>
      </c>
      <c r="B32" s="125"/>
      <c r="C32" s="82"/>
      <c r="D32" s="30"/>
      <c r="E32" s="30"/>
      <c r="F32" s="30"/>
      <c r="G32" s="105"/>
      <c r="H32" s="105"/>
      <c r="I32" s="20"/>
      <c r="J32" s="33"/>
      <c r="K32" s="314">
        <f t="shared" ref="K32:K36" si="3">B13</f>
        <v>2012</v>
      </c>
      <c r="L32" s="315">
        <f>C13/C5</f>
        <v>0.22</v>
      </c>
      <c r="M32" s="295"/>
      <c r="N32" s="295"/>
      <c r="P32" s="295"/>
      <c r="Q32" s="295"/>
      <c r="R32" s="295"/>
      <c r="S32" s="295"/>
      <c r="T32" s="295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</row>
    <row r="33" spans="1:41" ht="15.75" thickBot="1" x14ac:dyDescent="0.3">
      <c r="A33" s="5"/>
      <c r="B33" s="125"/>
      <c r="C33" s="82"/>
      <c r="D33" s="30"/>
      <c r="E33" s="30"/>
      <c r="F33" s="30"/>
      <c r="G33" s="105"/>
      <c r="H33" s="105"/>
      <c r="I33" s="20"/>
      <c r="J33" s="33"/>
      <c r="K33" s="314">
        <f t="shared" si="3"/>
        <v>2013</v>
      </c>
      <c r="L33" s="315">
        <f>D14/D6</f>
        <v>0.27142857142857141</v>
      </c>
      <c r="M33" s="295"/>
      <c r="N33" s="295"/>
      <c r="P33" s="295"/>
      <c r="Q33" s="295"/>
      <c r="R33" s="295"/>
      <c r="S33" s="295"/>
      <c r="T33" s="295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</row>
    <row r="34" spans="1:41" x14ac:dyDescent="0.25">
      <c r="A34" s="30"/>
      <c r="B34" s="125"/>
      <c r="C34" s="82"/>
      <c r="D34" s="30"/>
      <c r="E34" s="30"/>
      <c r="F34" s="30"/>
      <c r="G34" s="105"/>
      <c r="H34" s="105"/>
      <c r="I34" s="20"/>
      <c r="J34" s="33"/>
      <c r="K34" s="314">
        <f t="shared" si="3"/>
        <v>2014</v>
      </c>
      <c r="L34" s="315">
        <f>E15/E7</f>
        <v>0.32195121951219513</v>
      </c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</row>
    <row r="35" spans="1:41" x14ac:dyDescent="0.25">
      <c r="A35" s="29" t="s">
        <v>4</v>
      </c>
      <c r="B35" s="125" t="s">
        <v>113</v>
      </c>
      <c r="C35" s="75"/>
      <c r="D35" s="30"/>
      <c r="E35" s="30"/>
      <c r="F35" s="30"/>
      <c r="G35" s="105"/>
      <c r="H35" s="105"/>
      <c r="I35" s="20"/>
      <c r="J35" s="33"/>
      <c r="K35" s="314">
        <f t="shared" si="3"/>
        <v>2015</v>
      </c>
      <c r="L35" s="315">
        <f>F16/F8</f>
        <v>0.4861111111111111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</row>
    <row r="36" spans="1:41" ht="15.75" thickBot="1" x14ac:dyDescent="0.3">
      <c r="A36" s="9">
        <f>INDEX('Point Grid'!$C$8:$I$32,MATCH($A$1,'Point Grid'!$A$8:$A$32,0),MATCH(A35,'Point Grid'!$C$7:$I$7,0))</f>
        <v>0.75</v>
      </c>
      <c r="B36" s="125"/>
      <c r="C36" s="75"/>
      <c r="D36" s="30"/>
      <c r="E36" s="30"/>
      <c r="F36" s="30"/>
      <c r="G36" s="105"/>
      <c r="H36" s="105"/>
      <c r="I36" s="20"/>
      <c r="J36" s="33"/>
      <c r="K36" s="314">
        <f t="shared" si="3"/>
        <v>2016</v>
      </c>
      <c r="L36" s="315">
        <f>G17/G9</f>
        <v>0.46129032258064517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</row>
    <row r="37" spans="1:41" ht="15.75" thickBot="1" x14ac:dyDescent="0.3">
      <c r="A37" s="5"/>
      <c r="B37" s="125"/>
      <c r="C37" s="75"/>
      <c r="D37" s="30"/>
      <c r="E37" s="30"/>
      <c r="F37" s="30"/>
      <c r="G37" s="105"/>
      <c r="H37" s="105"/>
      <c r="I37" s="20"/>
      <c r="J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</row>
    <row r="38" spans="1:41" ht="15.75" thickBot="1" x14ac:dyDescent="0.3">
      <c r="A38" s="26"/>
      <c r="B38" s="39"/>
      <c r="C38" s="47"/>
      <c r="D38" s="47"/>
      <c r="E38" s="47"/>
      <c r="F38" s="47"/>
      <c r="G38" s="47"/>
      <c r="H38" s="47"/>
      <c r="I38" s="48"/>
      <c r="J38" s="46"/>
      <c r="K38" t="s">
        <v>547</v>
      </c>
    </row>
    <row r="39" spans="1:41" x14ac:dyDescent="0.25">
      <c r="B39" s="46"/>
      <c r="C39" s="46"/>
      <c r="D39" s="46"/>
      <c r="E39" s="46"/>
      <c r="F39" s="46"/>
      <c r="G39" s="46"/>
      <c r="H39" s="46"/>
      <c r="I39" s="46"/>
      <c r="J39" s="46"/>
      <c r="K39" t="s">
        <v>548</v>
      </c>
    </row>
    <row r="40" spans="1:4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316" t="s">
        <v>549</v>
      </c>
    </row>
    <row r="41" spans="1:4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1:4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292" t="s">
        <v>430</v>
      </c>
      <c r="L42" t="s">
        <v>550</v>
      </c>
    </row>
    <row r="43" spans="1:4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292" t="s">
        <v>430</v>
      </c>
      <c r="L43" t="s">
        <v>551</v>
      </c>
    </row>
    <row r="44" spans="1:41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1:41" x14ac:dyDescent="0.25">
      <c r="B45" s="46"/>
      <c r="C45" s="46"/>
      <c r="D45" s="46"/>
      <c r="E45" s="46"/>
      <c r="F45" s="46"/>
      <c r="G45" s="46"/>
      <c r="H45" s="46"/>
      <c r="I45" s="46"/>
      <c r="J45" s="46"/>
      <c r="K45" t="s">
        <v>552</v>
      </c>
    </row>
    <row r="46" spans="1:41" x14ac:dyDescent="0.25">
      <c r="B46" s="46"/>
      <c r="C46" s="46"/>
      <c r="D46" s="46"/>
      <c r="E46" s="46"/>
      <c r="F46" s="46"/>
      <c r="G46" s="46"/>
      <c r="H46" s="46"/>
      <c r="I46" s="46"/>
      <c r="J46" s="46"/>
      <c r="K46" t="s">
        <v>553</v>
      </c>
    </row>
    <row r="47" spans="1:41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1:41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Y10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28515625" style="23" customWidth="1"/>
    <col min="3" max="7" width="12.42578125" style="23" customWidth="1"/>
    <col min="8" max="9" width="9.42578125" style="23" customWidth="1"/>
    <col min="10" max="10" width="10.7109375" style="23" customWidth="1"/>
    <col min="11" max="14" width="9.140625" style="23"/>
    <col min="15" max="15" width="11" style="23" customWidth="1"/>
    <col min="16" max="16384" width="9.140625" style="23"/>
  </cols>
  <sheetData>
    <row r="1" spans="1:25" x14ac:dyDescent="0.25">
      <c r="A1" s="7">
        <v>11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8" t="s">
        <v>13</v>
      </c>
      <c r="B3" s="127" t="s">
        <v>120</v>
      </c>
      <c r="C3" s="128"/>
      <c r="D3" s="128"/>
      <c r="E3" s="128"/>
      <c r="F3" s="129"/>
      <c r="G3" s="19"/>
      <c r="H3" s="19"/>
      <c r="I3" s="20"/>
      <c r="J3" s="46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9">
        <f>INDEX('Point Grid'!B:B,MATCH($A$1,'Point Grid'!A:A,0))</f>
        <v>3.75</v>
      </c>
      <c r="B4" s="130" t="s">
        <v>121</v>
      </c>
      <c r="C4" s="127" t="s">
        <v>122</v>
      </c>
      <c r="D4" s="128"/>
      <c r="E4" s="128"/>
      <c r="F4" s="130" t="s">
        <v>123</v>
      </c>
      <c r="G4" s="19"/>
      <c r="H4" s="19"/>
      <c r="I4" s="20"/>
      <c r="J4" s="46"/>
      <c r="K4" s="296" t="s">
        <v>2</v>
      </c>
      <c r="L4" t="s">
        <v>896</v>
      </c>
      <c r="M4"/>
      <c r="N4"/>
      <c r="O4" s="292" t="s">
        <v>542</v>
      </c>
      <c r="P4" s="293">
        <f>SUM(F5:F7)</f>
        <v>473000</v>
      </c>
      <c r="Q4" s="295"/>
      <c r="R4" s="295"/>
      <c r="S4" s="295"/>
      <c r="T4" s="295"/>
      <c r="U4" s="295"/>
      <c r="V4" s="295"/>
      <c r="W4" s="295"/>
      <c r="X4" s="295"/>
      <c r="Y4" s="295"/>
    </row>
    <row r="5" spans="1:25" x14ac:dyDescent="0.25">
      <c r="A5" s="9"/>
      <c r="B5" s="131">
        <v>21</v>
      </c>
      <c r="C5" s="132" t="s">
        <v>114</v>
      </c>
      <c r="D5" s="132"/>
      <c r="E5" s="132"/>
      <c r="F5" s="133">
        <v>450000</v>
      </c>
      <c r="G5" s="19"/>
      <c r="H5" s="19"/>
      <c r="I5" s="20"/>
      <c r="J5" s="46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</row>
    <row r="6" spans="1:25" x14ac:dyDescent="0.25">
      <c r="A6" s="9"/>
      <c r="B6" s="131">
        <v>22</v>
      </c>
      <c r="C6" s="132" t="s">
        <v>115</v>
      </c>
      <c r="D6" s="132"/>
      <c r="E6" s="132"/>
      <c r="F6" s="133">
        <v>35000</v>
      </c>
      <c r="G6" s="19"/>
      <c r="H6" s="19"/>
      <c r="I6" s="20"/>
      <c r="J6" s="46"/>
      <c r="K6" s="296" t="s">
        <v>3</v>
      </c>
      <c r="L6" s="296" t="s">
        <v>125</v>
      </c>
      <c r="M6" s="295" t="s">
        <v>563</v>
      </c>
      <c r="N6" s="295"/>
      <c r="O6" s="295"/>
      <c r="P6" s="295" t="s">
        <v>562</v>
      </c>
      <c r="Q6" s="295"/>
      <c r="R6" s="295"/>
      <c r="S6" s="295"/>
      <c r="T6" s="295"/>
      <c r="U6" s="295"/>
      <c r="V6" s="295"/>
      <c r="W6" s="295"/>
      <c r="X6" s="295"/>
      <c r="Y6" s="295"/>
    </row>
    <row r="7" spans="1:25" x14ac:dyDescent="0.25">
      <c r="A7" s="9"/>
      <c r="B7" s="131" t="s">
        <v>116</v>
      </c>
      <c r="C7" s="132" t="s">
        <v>117</v>
      </c>
      <c r="D7" s="132"/>
      <c r="E7" s="132"/>
      <c r="F7" s="134">
        <v>-12000</v>
      </c>
      <c r="G7" s="19"/>
      <c r="H7" s="19"/>
      <c r="I7" s="20"/>
      <c r="J7" s="46"/>
      <c r="K7" s="295"/>
      <c r="L7" s="295"/>
      <c r="M7" s="295" t="s">
        <v>564</v>
      </c>
      <c r="N7" s="295"/>
      <c r="O7" s="295"/>
      <c r="P7" s="295" t="s">
        <v>561</v>
      </c>
      <c r="Q7" s="295"/>
      <c r="R7" s="295"/>
      <c r="S7" s="295"/>
      <c r="T7" s="295"/>
      <c r="U7" s="295"/>
      <c r="V7" s="295"/>
      <c r="W7" s="295"/>
      <c r="X7" s="295"/>
      <c r="Y7" s="295"/>
    </row>
    <row r="8" spans="1:25" x14ac:dyDescent="0.25">
      <c r="A8" s="9"/>
      <c r="B8" s="135">
        <v>39</v>
      </c>
      <c r="C8" s="128" t="s">
        <v>118</v>
      </c>
      <c r="D8" s="128"/>
      <c r="E8" s="128"/>
      <c r="F8" s="135" t="s">
        <v>119</v>
      </c>
      <c r="G8" s="19"/>
      <c r="H8" s="19"/>
      <c r="I8" s="20"/>
      <c r="J8" s="46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5" x14ac:dyDescent="0.25">
      <c r="A9" s="9"/>
      <c r="B9" s="19"/>
      <c r="C9" s="19"/>
      <c r="D9" s="19"/>
      <c r="E9" s="19"/>
      <c r="F9" s="19"/>
      <c r="G9" s="19"/>
      <c r="H9" s="19"/>
      <c r="I9" s="20"/>
      <c r="J9" s="46"/>
      <c r="K9" s="295"/>
      <c r="L9" s="296" t="s">
        <v>126</v>
      </c>
      <c r="M9" s="295" t="s">
        <v>557</v>
      </c>
      <c r="N9" s="295"/>
      <c r="O9" s="295"/>
      <c r="P9" s="317" t="s">
        <v>559</v>
      </c>
      <c r="Q9" s="295"/>
      <c r="R9" s="295"/>
      <c r="S9" s="295"/>
      <c r="T9" s="295"/>
      <c r="U9" s="295"/>
      <c r="V9" s="295"/>
      <c r="W9" s="295"/>
      <c r="X9" s="295"/>
      <c r="Y9" s="295"/>
    </row>
    <row r="10" spans="1:25" x14ac:dyDescent="0.25">
      <c r="A10" s="29" t="s">
        <v>2</v>
      </c>
      <c r="B10" s="19" t="s">
        <v>169</v>
      </c>
      <c r="C10" s="19"/>
      <c r="D10" s="19"/>
      <c r="E10" s="19"/>
      <c r="F10" s="19"/>
      <c r="G10" s="19"/>
      <c r="H10" s="19"/>
      <c r="I10" s="20"/>
      <c r="J10" s="46"/>
      <c r="K10" s="295"/>
      <c r="L10" s="295"/>
      <c r="M10" s="295" t="s">
        <v>558</v>
      </c>
      <c r="N10" s="295"/>
      <c r="O10" s="295"/>
      <c r="P10" s="318" t="s">
        <v>560</v>
      </c>
      <c r="Q10" s="295"/>
      <c r="R10" s="295"/>
      <c r="S10" s="295"/>
      <c r="T10" s="295"/>
      <c r="U10" s="295"/>
      <c r="V10" s="295"/>
      <c r="W10" s="295"/>
      <c r="X10" s="295"/>
      <c r="Y10" s="295"/>
    </row>
    <row r="11" spans="1:25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46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</row>
    <row r="12" spans="1:25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46"/>
      <c r="K12" s="296" t="s">
        <v>4</v>
      </c>
      <c r="L12" s="295" t="s">
        <v>555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</row>
    <row r="13" spans="1:25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46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</row>
    <row r="14" spans="1:25" x14ac:dyDescent="0.25">
      <c r="A14" s="29" t="s">
        <v>3</v>
      </c>
      <c r="B14" s="19" t="s">
        <v>124</v>
      </c>
      <c r="C14" s="19"/>
      <c r="D14" s="19"/>
      <c r="E14" s="19"/>
      <c r="F14" s="19"/>
      <c r="G14" s="19"/>
      <c r="H14" s="19"/>
      <c r="I14" s="20"/>
      <c r="J14" s="46"/>
      <c r="K14" s="296" t="s">
        <v>5</v>
      </c>
      <c r="L14" s="319" t="s">
        <v>142</v>
      </c>
      <c r="M14" s="309"/>
      <c r="N14" s="309"/>
      <c r="O14" s="309"/>
      <c r="P14" s="309"/>
      <c r="Q14" s="309"/>
      <c r="R14" s="320"/>
      <c r="S14" s="320"/>
      <c r="T14" s="320"/>
      <c r="U14" s="321" t="s">
        <v>137</v>
      </c>
      <c r="V14" s="309"/>
      <c r="W14" s="309"/>
      <c r="X14" s="322"/>
      <c r="Y14" s="295"/>
    </row>
    <row r="15" spans="1:25" ht="15.75" thickBot="1" x14ac:dyDescent="0.3">
      <c r="A15" s="9">
        <f>INDEX('Point Grid'!$C$8:$I$32,MATCH($A$1,'Point Grid'!$A$8:$A$32,0),MATCH(A14,'Point Grid'!$C$7:$I$7,0))</f>
        <v>1</v>
      </c>
      <c r="B15" s="19"/>
      <c r="C15" s="19"/>
      <c r="D15" s="19"/>
      <c r="E15" s="19"/>
      <c r="F15" s="19"/>
      <c r="G15" s="19"/>
      <c r="H15" s="19"/>
      <c r="I15" s="20"/>
      <c r="J15" s="46"/>
      <c r="K15" s="295"/>
      <c r="L15" s="323" t="s">
        <v>143</v>
      </c>
      <c r="M15" s="295"/>
      <c r="N15" s="295"/>
      <c r="O15" s="295"/>
      <c r="P15" s="295"/>
      <c r="Q15" s="295"/>
      <c r="R15" s="283"/>
      <c r="S15" s="283"/>
      <c r="T15" s="283"/>
      <c r="U15" s="288" t="s">
        <v>140</v>
      </c>
      <c r="V15" s="295"/>
      <c r="W15" s="295"/>
      <c r="X15" s="305"/>
      <c r="Y15" s="295"/>
    </row>
    <row r="16" spans="1:25" ht="15.75" thickBot="1" x14ac:dyDescent="0.3">
      <c r="A16" s="5"/>
      <c r="B16" s="77" t="s">
        <v>127</v>
      </c>
      <c r="C16" s="19" t="s">
        <v>130</v>
      </c>
      <c r="D16" s="19"/>
      <c r="E16" s="19"/>
      <c r="F16" s="19"/>
      <c r="G16" s="19"/>
      <c r="H16" s="19"/>
      <c r="I16" s="20"/>
      <c r="J16" s="46"/>
      <c r="K16" s="295"/>
      <c r="L16" s="323" t="s">
        <v>556</v>
      </c>
      <c r="M16" s="295"/>
      <c r="N16" s="295"/>
      <c r="O16" s="295"/>
      <c r="P16" s="295"/>
      <c r="Q16" s="295"/>
      <c r="R16" s="283"/>
      <c r="S16" s="283"/>
      <c r="T16" s="283"/>
      <c r="U16" s="288" t="s">
        <v>140</v>
      </c>
      <c r="V16" s="295"/>
      <c r="W16" s="295"/>
      <c r="X16" s="305"/>
      <c r="Y16" s="295"/>
    </row>
    <row r="17" spans="1:25" x14ac:dyDescent="0.25">
      <c r="A17" s="36"/>
      <c r="B17" s="77" t="s">
        <v>128</v>
      </c>
      <c r="C17" s="19" t="s">
        <v>129</v>
      </c>
      <c r="D17" s="19"/>
      <c r="E17" s="19"/>
      <c r="F17" s="19"/>
      <c r="G17" s="19"/>
      <c r="H17" s="19"/>
      <c r="I17" s="20"/>
      <c r="J17" s="46"/>
      <c r="K17" s="295"/>
      <c r="L17" s="324" t="s">
        <v>145</v>
      </c>
      <c r="M17" s="307"/>
      <c r="N17" s="307"/>
      <c r="O17" s="307"/>
      <c r="P17" s="307"/>
      <c r="Q17" s="307"/>
      <c r="R17" s="325"/>
      <c r="S17" s="325"/>
      <c r="T17" s="325"/>
      <c r="U17" s="326" t="s">
        <v>137</v>
      </c>
      <c r="V17" s="307"/>
      <c r="W17" s="307"/>
      <c r="X17" s="308"/>
      <c r="Y17" s="295"/>
    </row>
    <row r="18" spans="1:25" x14ac:dyDescent="0.25">
      <c r="A18" s="9"/>
      <c r="B18" s="19"/>
      <c r="C18" s="19"/>
      <c r="D18" s="19"/>
      <c r="E18" s="19"/>
      <c r="F18" s="19"/>
      <c r="G18" s="19"/>
      <c r="H18" s="19"/>
      <c r="I18" s="20"/>
      <c r="J18" s="46"/>
      <c r="K18" s="295"/>
      <c r="L18" s="323" t="s">
        <v>146</v>
      </c>
      <c r="M18" s="295"/>
      <c r="N18" s="295"/>
      <c r="O18" s="295"/>
      <c r="P18" s="295"/>
      <c r="Q18" s="295"/>
      <c r="R18" s="283"/>
      <c r="S18" s="283"/>
      <c r="T18" s="283"/>
      <c r="U18" s="288" t="s">
        <v>134</v>
      </c>
      <c r="V18" s="295"/>
      <c r="W18" s="295"/>
      <c r="X18" s="305"/>
      <c r="Y18" s="295"/>
    </row>
    <row r="19" spans="1:25" x14ac:dyDescent="0.25">
      <c r="A19" s="29" t="s">
        <v>4</v>
      </c>
      <c r="B19" s="19" t="s">
        <v>131</v>
      </c>
      <c r="C19" s="19"/>
      <c r="D19" s="19"/>
      <c r="E19" s="19"/>
      <c r="F19" s="19"/>
      <c r="G19" s="19"/>
      <c r="H19" s="19"/>
      <c r="I19" s="20"/>
      <c r="J19" s="46"/>
      <c r="K19" s="295"/>
      <c r="L19" s="323" t="s">
        <v>147</v>
      </c>
      <c r="M19" s="295"/>
      <c r="N19" s="295"/>
      <c r="O19" s="295"/>
      <c r="P19" s="295"/>
      <c r="Q19" s="295"/>
      <c r="R19" s="283"/>
      <c r="S19" s="283"/>
      <c r="T19" s="283"/>
      <c r="U19" s="288" t="s">
        <v>138</v>
      </c>
      <c r="V19" s="295"/>
      <c r="W19" s="295"/>
      <c r="X19" s="305"/>
      <c r="Y19" s="295"/>
    </row>
    <row r="20" spans="1:25" ht="15.75" thickBot="1" x14ac:dyDescent="0.3">
      <c r="A20" s="9">
        <f>INDEX('Point Grid'!$C$8:$I$32,MATCH($A$1,'Point Grid'!$A$8:$A$32,0),MATCH(A19,'Point Grid'!$C$7:$I$7,0))</f>
        <v>0.25</v>
      </c>
      <c r="B20" s="19"/>
      <c r="C20" s="19"/>
      <c r="D20" s="19"/>
      <c r="E20" s="19"/>
      <c r="F20" s="19"/>
      <c r="G20" s="19"/>
      <c r="H20" s="19"/>
      <c r="I20" s="20"/>
      <c r="J20" s="46"/>
      <c r="K20" s="295"/>
      <c r="L20" s="323" t="s">
        <v>148</v>
      </c>
      <c r="M20" s="295"/>
      <c r="N20" s="295"/>
      <c r="O20" s="295"/>
      <c r="P20" s="295"/>
      <c r="Q20" s="295"/>
      <c r="R20" s="283"/>
      <c r="S20" s="283"/>
      <c r="T20" s="283"/>
      <c r="U20" s="288" t="s">
        <v>135</v>
      </c>
      <c r="V20" s="295"/>
      <c r="W20" s="295"/>
      <c r="X20" s="305"/>
      <c r="Y20" s="295"/>
    </row>
    <row r="21" spans="1:25" ht="15.75" thickBot="1" x14ac:dyDescent="0.3">
      <c r="A21" s="5"/>
      <c r="B21" s="59"/>
      <c r="C21" s="59"/>
      <c r="D21" s="59"/>
      <c r="E21" s="59"/>
      <c r="F21" s="59"/>
      <c r="G21" s="59"/>
      <c r="H21" s="59"/>
      <c r="I21" s="20"/>
      <c r="J21" s="46"/>
      <c r="K21" s="295"/>
      <c r="L21" s="324" t="s">
        <v>149</v>
      </c>
      <c r="M21" s="307"/>
      <c r="N21" s="307"/>
      <c r="O21" s="307"/>
      <c r="P21" s="307"/>
      <c r="Q21" s="307"/>
      <c r="R21" s="325"/>
      <c r="S21" s="325"/>
      <c r="T21" s="325"/>
      <c r="U21" s="326" t="s">
        <v>133</v>
      </c>
      <c r="V21" s="307"/>
      <c r="W21" s="307"/>
      <c r="X21" s="308"/>
      <c r="Y21" s="295"/>
    </row>
    <row r="22" spans="1:25" x14ac:dyDescent="0.25">
      <c r="A22" s="36"/>
      <c r="B22" s="126"/>
      <c r="C22" s="86"/>
      <c r="D22" s="86"/>
      <c r="E22" s="86"/>
      <c r="F22" s="86"/>
      <c r="G22" s="86"/>
      <c r="H22" s="59"/>
      <c r="I22" s="20"/>
      <c r="J22" s="46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</row>
    <row r="23" spans="1:25" x14ac:dyDescent="0.25">
      <c r="A23" s="29" t="s">
        <v>5</v>
      </c>
      <c r="B23" s="136" t="s">
        <v>132</v>
      </c>
      <c r="C23" s="137"/>
      <c r="D23" s="87"/>
      <c r="E23" s="87"/>
      <c r="F23" s="87"/>
      <c r="G23" s="87"/>
      <c r="H23" s="59"/>
      <c r="I23" s="20"/>
      <c r="J23" s="46"/>
    </row>
    <row r="24" spans="1:25" ht="15.75" thickBot="1" x14ac:dyDescent="0.3">
      <c r="A24" s="9">
        <f>INDEX('Point Grid'!$C$8:$I$32,MATCH($A$1,'Point Grid'!$A$8:$A$32,0),MATCH(A23,'Point Grid'!$C$7:$I$7,0))</f>
        <v>2</v>
      </c>
      <c r="B24" s="136"/>
      <c r="C24" s="137"/>
      <c r="D24" s="87"/>
      <c r="E24" s="87"/>
      <c r="F24" s="87"/>
      <c r="G24" s="87"/>
      <c r="H24" s="59"/>
      <c r="I24" s="20"/>
      <c r="J24" s="46"/>
    </row>
    <row r="25" spans="1:25" ht="15.75" thickBot="1" x14ac:dyDescent="0.3">
      <c r="A25" s="5"/>
      <c r="B25" s="136"/>
      <c r="C25" s="137" t="s">
        <v>133</v>
      </c>
      <c r="D25" s="87"/>
      <c r="E25" s="87"/>
      <c r="F25" s="87"/>
      <c r="G25" s="87"/>
      <c r="H25" s="59"/>
      <c r="I25" s="20"/>
      <c r="J25" s="46"/>
    </row>
    <row r="26" spans="1:25" x14ac:dyDescent="0.25">
      <c r="A26" s="24"/>
      <c r="B26" s="136"/>
      <c r="C26" s="137" t="s">
        <v>134</v>
      </c>
      <c r="D26" s="87"/>
      <c r="E26" s="87"/>
      <c r="F26" s="87"/>
      <c r="G26" s="87"/>
      <c r="H26" s="59"/>
      <c r="I26" s="20"/>
      <c r="J26" s="46"/>
    </row>
    <row r="27" spans="1:25" x14ac:dyDescent="0.25">
      <c r="A27" s="24"/>
      <c r="B27" s="136"/>
      <c r="C27" s="137" t="s">
        <v>135</v>
      </c>
      <c r="D27" s="87"/>
      <c r="E27" s="87"/>
      <c r="F27" s="87"/>
      <c r="G27" s="87"/>
      <c r="H27" s="59"/>
      <c r="I27" s="20"/>
      <c r="J27" s="46"/>
    </row>
    <row r="28" spans="1:25" x14ac:dyDescent="0.25">
      <c r="A28" s="24"/>
      <c r="B28" s="59"/>
      <c r="C28" s="59" t="s">
        <v>136</v>
      </c>
      <c r="D28" s="59"/>
      <c r="E28" s="59"/>
      <c r="F28" s="59"/>
      <c r="G28" s="59"/>
      <c r="H28" s="59"/>
      <c r="I28" s="20"/>
      <c r="J28" s="46"/>
    </row>
    <row r="29" spans="1:25" x14ac:dyDescent="0.25">
      <c r="A29" s="24"/>
      <c r="B29" s="59"/>
      <c r="C29" s="59" t="s">
        <v>137</v>
      </c>
      <c r="D29" s="59"/>
      <c r="E29" s="59"/>
      <c r="F29" s="59"/>
      <c r="G29" s="59"/>
      <c r="H29" s="19"/>
      <c r="I29" s="20"/>
      <c r="J29" s="46"/>
    </row>
    <row r="30" spans="1:25" x14ac:dyDescent="0.25">
      <c r="A30" s="24"/>
      <c r="B30" s="138"/>
      <c r="C30" s="136" t="s">
        <v>138</v>
      </c>
      <c r="D30" s="86"/>
      <c r="E30" s="86"/>
      <c r="F30" s="86"/>
      <c r="G30" s="86"/>
      <c r="H30" s="19"/>
      <c r="I30" s="20"/>
      <c r="J30" s="46"/>
    </row>
    <row r="31" spans="1:25" x14ac:dyDescent="0.25">
      <c r="A31" s="24"/>
      <c r="B31" s="136"/>
      <c r="C31" s="137" t="s">
        <v>139</v>
      </c>
      <c r="D31" s="87"/>
      <c r="E31" s="87"/>
      <c r="F31" s="87"/>
      <c r="G31" s="87"/>
      <c r="H31" s="19"/>
      <c r="I31" s="20"/>
      <c r="J31" s="46"/>
    </row>
    <row r="32" spans="1:25" x14ac:dyDescent="0.25">
      <c r="A32" s="24"/>
      <c r="B32" s="136"/>
      <c r="C32" s="137" t="s">
        <v>140</v>
      </c>
      <c r="D32" s="87"/>
      <c r="E32" s="87"/>
      <c r="F32" s="87"/>
      <c r="G32" s="87"/>
      <c r="H32" s="19"/>
      <c r="I32" s="20"/>
      <c r="J32" s="46"/>
    </row>
    <row r="33" spans="1:10" x14ac:dyDescent="0.25">
      <c r="A33" s="24"/>
      <c r="B33" s="136"/>
      <c r="C33" s="137"/>
      <c r="D33" s="87"/>
      <c r="E33" s="87"/>
      <c r="F33" s="87"/>
      <c r="G33" s="87"/>
      <c r="H33" s="19"/>
      <c r="I33" s="20"/>
      <c r="J33" s="46"/>
    </row>
    <row r="34" spans="1:10" x14ac:dyDescent="0.25">
      <c r="A34" s="36"/>
      <c r="B34" s="136" t="s">
        <v>141</v>
      </c>
      <c r="C34" s="137"/>
      <c r="D34" s="87"/>
      <c r="E34" s="87"/>
      <c r="F34" s="87"/>
      <c r="G34" s="87"/>
      <c r="H34" s="19"/>
      <c r="I34" s="20"/>
      <c r="J34" s="46"/>
    </row>
    <row r="35" spans="1:10" x14ac:dyDescent="0.25">
      <c r="A35" s="36"/>
      <c r="B35" s="136"/>
      <c r="C35" s="137"/>
      <c r="D35" s="87"/>
      <c r="E35" s="87"/>
      <c r="F35" s="87"/>
      <c r="G35" s="87"/>
      <c r="H35" s="19"/>
      <c r="I35" s="20"/>
      <c r="J35" s="46"/>
    </row>
    <row r="36" spans="1:10" x14ac:dyDescent="0.25">
      <c r="A36" s="36"/>
      <c r="B36" s="136"/>
      <c r="C36" s="137" t="s">
        <v>142</v>
      </c>
      <c r="D36" s="87"/>
      <c r="E36" s="87"/>
      <c r="F36" s="87"/>
      <c r="G36" s="87"/>
      <c r="H36" s="19"/>
      <c r="I36" s="20"/>
      <c r="J36" s="46"/>
    </row>
    <row r="37" spans="1:10" x14ac:dyDescent="0.25">
      <c r="A37" s="36"/>
      <c r="B37" s="59"/>
      <c r="C37" s="59" t="s">
        <v>143</v>
      </c>
      <c r="D37" s="59"/>
      <c r="E37" s="59"/>
      <c r="F37" s="59"/>
      <c r="G37" s="59"/>
      <c r="H37" s="19"/>
      <c r="I37" s="20"/>
      <c r="J37" s="46"/>
    </row>
    <row r="38" spans="1:10" x14ac:dyDescent="0.25">
      <c r="A38" s="36"/>
      <c r="B38" s="138"/>
      <c r="C38" s="136" t="s">
        <v>144</v>
      </c>
      <c r="D38" s="86"/>
      <c r="E38" s="86"/>
      <c r="F38" s="86"/>
      <c r="G38" s="86"/>
      <c r="H38" s="19"/>
      <c r="I38" s="20"/>
      <c r="J38" s="46"/>
    </row>
    <row r="39" spans="1:10" x14ac:dyDescent="0.25">
      <c r="A39" s="36"/>
      <c r="B39" s="136"/>
      <c r="C39" s="137" t="s">
        <v>145</v>
      </c>
      <c r="D39" s="87"/>
      <c r="E39" s="87"/>
      <c r="F39" s="87"/>
      <c r="G39" s="87"/>
      <c r="H39" s="19"/>
      <c r="I39" s="20"/>
      <c r="J39" s="46"/>
    </row>
    <row r="40" spans="1:10" x14ac:dyDescent="0.25">
      <c r="A40" s="36"/>
      <c r="B40" s="136"/>
      <c r="C40" s="137" t="s">
        <v>146</v>
      </c>
      <c r="D40" s="87"/>
      <c r="E40" s="87"/>
      <c r="F40" s="87"/>
      <c r="G40" s="87"/>
      <c r="H40" s="19"/>
      <c r="I40" s="20"/>
      <c r="J40" s="46"/>
    </row>
    <row r="41" spans="1:10" x14ac:dyDescent="0.25">
      <c r="A41" s="36"/>
      <c r="B41" s="136"/>
      <c r="C41" s="137" t="s">
        <v>147</v>
      </c>
      <c r="D41" s="87"/>
      <c r="E41" s="87"/>
      <c r="F41" s="87"/>
      <c r="G41" s="87"/>
      <c r="H41" s="19"/>
      <c r="I41" s="20"/>
      <c r="J41" s="46"/>
    </row>
    <row r="42" spans="1:10" x14ac:dyDescent="0.25">
      <c r="A42" s="36"/>
      <c r="B42" s="136"/>
      <c r="C42" s="137" t="s">
        <v>148</v>
      </c>
      <c r="D42" s="87"/>
      <c r="E42" s="87"/>
      <c r="F42" s="87"/>
      <c r="G42" s="87"/>
      <c r="H42" s="19"/>
      <c r="I42" s="20"/>
      <c r="J42" s="46"/>
    </row>
    <row r="43" spans="1:10" x14ac:dyDescent="0.25">
      <c r="A43" s="36"/>
      <c r="B43" s="136"/>
      <c r="C43" s="137" t="s">
        <v>149</v>
      </c>
      <c r="D43" s="87"/>
      <c r="E43" s="87"/>
      <c r="F43" s="87"/>
      <c r="G43" s="87"/>
      <c r="H43" s="19"/>
      <c r="I43" s="20"/>
      <c r="J43" s="46"/>
    </row>
    <row r="44" spans="1:10" ht="15.75" thickBot="1" x14ac:dyDescent="0.3">
      <c r="A44" s="37"/>
      <c r="B44" s="47"/>
      <c r="C44" s="47"/>
      <c r="D44" s="47"/>
      <c r="E44" s="47"/>
      <c r="F44" s="47"/>
      <c r="G44" s="47"/>
      <c r="H44" s="47"/>
      <c r="I44" s="48"/>
      <c r="J44" s="46"/>
    </row>
    <row r="45" spans="1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1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2:10" x14ac:dyDescent="0.25"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2:10" x14ac:dyDescent="0.25">
      <c r="B103" s="46"/>
      <c r="C103" s="46"/>
      <c r="D103" s="46"/>
      <c r="E103" s="46"/>
      <c r="F103" s="46"/>
      <c r="G103" s="46"/>
      <c r="H103" s="46"/>
      <c r="I103" s="46"/>
      <c r="J103" s="46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82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4" width="10.28515625" style="23" customWidth="1"/>
    <col min="5" max="6" width="11.7109375" style="23" customWidth="1"/>
    <col min="7" max="9" width="10.28515625" style="23" customWidth="1"/>
    <col min="10" max="10" width="10.7109375" style="23" customWidth="1"/>
    <col min="11" max="16384" width="9.140625" style="23"/>
  </cols>
  <sheetData>
    <row r="1" spans="1:22" x14ac:dyDescent="0.25">
      <c r="A1" s="7">
        <v>12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t="s">
        <v>565</v>
      </c>
      <c r="L3"/>
      <c r="M3"/>
      <c r="N3"/>
      <c r="O3"/>
      <c r="P3"/>
      <c r="Q3"/>
      <c r="R3"/>
      <c r="S3"/>
      <c r="T3"/>
      <c r="U3"/>
      <c r="V3"/>
    </row>
    <row r="4" spans="1:22" ht="15.75" thickBot="1" x14ac:dyDescent="0.3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46"/>
      <c r="K4"/>
      <c r="L4"/>
      <c r="M4"/>
      <c r="N4"/>
      <c r="O4"/>
      <c r="P4"/>
      <c r="Q4"/>
      <c r="R4"/>
      <c r="S4"/>
      <c r="T4"/>
      <c r="U4"/>
      <c r="V4"/>
    </row>
    <row r="5" spans="1:22" ht="15.75" thickBot="1" x14ac:dyDescent="0.3">
      <c r="A5" s="5"/>
      <c r="B5" s="19"/>
      <c r="C5" s="19"/>
      <c r="D5" s="19"/>
      <c r="E5" s="19"/>
      <c r="F5" s="19"/>
      <c r="G5" s="19"/>
      <c r="H5" s="19"/>
      <c r="I5" s="20"/>
      <c r="J5" s="46"/>
      <c r="K5"/>
      <c r="L5" t="s">
        <v>566</v>
      </c>
      <c r="M5"/>
      <c r="N5" s="283" t="s">
        <v>542</v>
      </c>
      <c r="O5" s="295">
        <f>G7-G8-G9-D13-E13</f>
        <v>19963.8</v>
      </c>
      <c r="P5"/>
      <c r="Q5"/>
      <c r="R5"/>
      <c r="S5"/>
      <c r="T5"/>
      <c r="U5"/>
      <c r="V5"/>
    </row>
    <row r="6" spans="1:22" x14ac:dyDescent="0.25">
      <c r="A6" s="29"/>
      <c r="B6" s="139" t="s">
        <v>152</v>
      </c>
      <c r="C6" s="140"/>
      <c r="D6" s="140"/>
      <c r="E6" s="140"/>
      <c r="F6" s="141"/>
      <c r="G6" s="142">
        <v>79400</v>
      </c>
      <c r="H6" s="19"/>
      <c r="I6" s="20"/>
      <c r="J6" s="46"/>
      <c r="K6"/>
      <c r="L6" t="s">
        <v>572</v>
      </c>
      <c r="M6"/>
      <c r="N6" s="283" t="s">
        <v>542</v>
      </c>
      <c r="O6" s="295">
        <f>G17+G18</f>
        <v>11204.2</v>
      </c>
      <c r="P6"/>
      <c r="Q6"/>
      <c r="R6"/>
      <c r="S6"/>
      <c r="T6"/>
      <c r="U6"/>
      <c r="V6"/>
    </row>
    <row r="7" spans="1:22" x14ac:dyDescent="0.25">
      <c r="A7" s="9"/>
      <c r="B7" s="143" t="s">
        <v>153</v>
      </c>
      <c r="C7" s="21"/>
      <c r="D7" s="21"/>
      <c r="E7" s="21"/>
      <c r="F7" s="144"/>
      <c r="G7" s="145">
        <v>74200</v>
      </c>
      <c r="H7" s="19"/>
      <c r="I7" s="20"/>
      <c r="J7" s="46"/>
      <c r="K7"/>
      <c r="L7" t="s">
        <v>573</v>
      </c>
      <c r="M7"/>
      <c r="N7" s="283" t="s">
        <v>542</v>
      </c>
      <c r="O7" s="295">
        <f>SUM(G20:G22)-G23</f>
        <v>-69.748000000000005</v>
      </c>
      <c r="P7"/>
      <c r="Q7"/>
      <c r="R7"/>
      <c r="S7"/>
      <c r="T7"/>
      <c r="U7"/>
      <c r="V7"/>
    </row>
    <row r="8" spans="1:22" x14ac:dyDescent="0.25">
      <c r="A8" s="36"/>
      <c r="B8" s="143" t="s">
        <v>154</v>
      </c>
      <c r="C8" s="21"/>
      <c r="D8" s="21"/>
      <c r="E8" s="21"/>
      <c r="F8" s="144"/>
      <c r="G8" s="145">
        <v>55000</v>
      </c>
      <c r="H8" s="19"/>
      <c r="I8" s="20"/>
      <c r="J8" s="46"/>
      <c r="K8"/>
      <c r="L8"/>
      <c r="M8"/>
      <c r="N8"/>
      <c r="O8" s="327">
        <f>SUM(O5:O7)</f>
        <v>31098.252</v>
      </c>
      <c r="P8"/>
      <c r="Q8"/>
      <c r="R8"/>
      <c r="S8"/>
      <c r="T8"/>
      <c r="U8"/>
      <c r="V8"/>
    </row>
    <row r="9" spans="1:22" x14ac:dyDescent="0.25">
      <c r="A9" s="36"/>
      <c r="B9" s="146" t="s">
        <v>155</v>
      </c>
      <c r="C9" s="147"/>
      <c r="D9" s="147"/>
      <c r="E9" s="147"/>
      <c r="F9" s="148"/>
      <c r="G9" s="149">
        <v>-9000</v>
      </c>
      <c r="H9" s="19"/>
      <c r="I9" s="20"/>
      <c r="J9" s="46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5">
      <c r="A10" s="36"/>
      <c r="B10" s="21"/>
      <c r="C10" s="21"/>
      <c r="D10" s="21"/>
      <c r="E10" s="21"/>
      <c r="F10" s="21"/>
      <c r="G10" s="21"/>
      <c r="H10" s="19"/>
      <c r="I10" s="20"/>
      <c r="J10" s="46"/>
      <c r="K10" t="s">
        <v>566</v>
      </c>
      <c r="L10"/>
      <c r="M10"/>
      <c r="N10"/>
      <c r="O10"/>
      <c r="P10"/>
      <c r="Q10"/>
      <c r="R10"/>
      <c r="S10"/>
      <c r="T10"/>
      <c r="U10"/>
      <c r="V10"/>
    </row>
    <row r="11" spans="1:22" x14ac:dyDescent="0.25">
      <c r="A11" s="36"/>
      <c r="B11" s="139"/>
      <c r="C11" s="141"/>
      <c r="D11" s="152"/>
      <c r="E11" s="154" t="s">
        <v>156</v>
      </c>
      <c r="F11" s="154" t="s">
        <v>158</v>
      </c>
      <c r="G11" s="153"/>
      <c r="H11" s="19"/>
      <c r="I11" s="20"/>
      <c r="J11" s="46"/>
      <c r="K11" s="292" t="s">
        <v>542</v>
      </c>
      <c r="L11" s="283" t="s">
        <v>567</v>
      </c>
      <c r="M11" s="292" t="s">
        <v>568</v>
      </c>
      <c r="N11" s="283" t="s">
        <v>569</v>
      </c>
      <c r="O11" s="292" t="s">
        <v>568</v>
      </c>
      <c r="P11" s="283" t="s">
        <v>576</v>
      </c>
      <c r="Q11" s="283" t="s">
        <v>568</v>
      </c>
      <c r="R11" s="283" t="s">
        <v>575</v>
      </c>
      <c r="S11" s="283" t="s">
        <v>568</v>
      </c>
      <c r="T11" t="s">
        <v>574</v>
      </c>
      <c r="U11"/>
      <c r="V11"/>
    </row>
    <row r="12" spans="1:22" x14ac:dyDescent="0.25">
      <c r="A12" s="36"/>
      <c r="B12" s="146"/>
      <c r="C12" s="148"/>
      <c r="D12" s="156" t="s">
        <v>150</v>
      </c>
      <c r="E12" s="155" t="s">
        <v>157</v>
      </c>
      <c r="F12" s="155" t="s">
        <v>157</v>
      </c>
      <c r="G12" s="150" t="s">
        <v>151</v>
      </c>
      <c r="H12" s="19"/>
      <c r="I12" s="20"/>
      <c r="J12" s="46"/>
      <c r="K12" s="292" t="s">
        <v>542</v>
      </c>
      <c r="L12" s="296">
        <f>G7</f>
        <v>74200</v>
      </c>
      <c r="M12" s="292" t="s">
        <v>568</v>
      </c>
      <c r="N12" s="296">
        <f>G8</f>
        <v>55000</v>
      </c>
      <c r="O12" s="292" t="s">
        <v>568</v>
      </c>
      <c r="P12" s="296">
        <f>G9</f>
        <v>-9000</v>
      </c>
      <c r="Q12" s="292" t="s">
        <v>568</v>
      </c>
      <c r="R12" s="296">
        <f>D13</f>
        <v>3710</v>
      </c>
      <c r="S12" s="292" t="s">
        <v>568</v>
      </c>
      <c r="T12" s="296">
        <f>E13</f>
        <v>4526.2</v>
      </c>
      <c r="U12" s="283"/>
      <c r="V12"/>
    </row>
    <row r="13" spans="1:22" x14ac:dyDescent="0.25">
      <c r="A13" s="36"/>
      <c r="B13" s="143" t="s">
        <v>166</v>
      </c>
      <c r="C13" s="144"/>
      <c r="D13" s="159">
        <v>3710</v>
      </c>
      <c r="E13" s="131">
        <v>4526.2</v>
      </c>
      <c r="F13" s="131">
        <v>371</v>
      </c>
      <c r="G13" s="145">
        <v>8607.2000000000007</v>
      </c>
      <c r="H13" s="19"/>
      <c r="I13" s="20"/>
      <c r="J13" s="46"/>
      <c r="K13" s="292" t="s">
        <v>542</v>
      </c>
      <c r="L13" s="328">
        <f>L12-N12-P12-R12-T12</f>
        <v>19963.8</v>
      </c>
      <c r="M13"/>
      <c r="N13"/>
      <c r="O13"/>
      <c r="P13"/>
      <c r="Q13"/>
      <c r="R13"/>
      <c r="S13"/>
      <c r="T13"/>
      <c r="U13"/>
      <c r="V13"/>
    </row>
    <row r="14" spans="1:22" x14ac:dyDescent="0.25">
      <c r="A14" s="36"/>
      <c r="B14" s="146" t="s">
        <v>167</v>
      </c>
      <c r="C14" s="148"/>
      <c r="D14" s="160">
        <v>4006.8</v>
      </c>
      <c r="E14" s="161">
        <v>4254.6279999999997</v>
      </c>
      <c r="F14" s="161">
        <v>445.2</v>
      </c>
      <c r="G14" s="149">
        <v>8706.6280000000006</v>
      </c>
      <c r="H14" s="19"/>
      <c r="I14" s="20"/>
      <c r="J14" s="46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25">
      <c r="A15" s="36"/>
      <c r="B15" s="21"/>
      <c r="C15" s="21"/>
      <c r="D15" s="21"/>
      <c r="E15" s="21"/>
      <c r="F15" s="21"/>
      <c r="G15" s="21"/>
      <c r="H15" s="19"/>
      <c r="I15" s="20"/>
      <c r="J15" s="46"/>
      <c r="K15" t="s">
        <v>572</v>
      </c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36"/>
      <c r="B16" s="21"/>
      <c r="C16" s="21"/>
      <c r="D16" s="21"/>
      <c r="E16" s="21"/>
      <c r="F16" s="21"/>
      <c r="G16" s="21"/>
      <c r="H16" s="19"/>
      <c r="I16" s="20"/>
      <c r="J16" s="46"/>
      <c r="K16" s="292" t="s">
        <v>542</v>
      </c>
      <c r="L16" t="s">
        <v>159</v>
      </c>
      <c r="M16"/>
      <c r="N16"/>
      <c r="O16" s="283" t="s">
        <v>544</v>
      </c>
      <c r="P16" t="s">
        <v>160</v>
      </c>
      <c r="Q16"/>
      <c r="R16"/>
      <c r="S16"/>
      <c r="T16"/>
      <c r="U16"/>
      <c r="V16"/>
    </row>
    <row r="17" spans="1:22" x14ac:dyDescent="0.25">
      <c r="A17" s="36"/>
      <c r="B17" s="139" t="s">
        <v>159</v>
      </c>
      <c r="C17" s="140"/>
      <c r="D17" s="140"/>
      <c r="E17" s="140"/>
      <c r="F17" s="141"/>
      <c r="G17" s="142">
        <v>11130</v>
      </c>
      <c r="H17" s="19"/>
      <c r="I17" s="20"/>
      <c r="J17" s="46"/>
      <c r="K17" s="292" t="s">
        <v>542</v>
      </c>
      <c r="L17" s="295">
        <f>G17</f>
        <v>11130</v>
      </c>
      <c r="M17"/>
      <c r="N17"/>
      <c r="O17" s="283" t="s">
        <v>544</v>
      </c>
      <c r="P17" s="295">
        <f>G18</f>
        <v>74.2</v>
      </c>
      <c r="Q17"/>
      <c r="R17"/>
      <c r="S17"/>
      <c r="T17"/>
      <c r="U17"/>
      <c r="V17"/>
    </row>
    <row r="18" spans="1:22" x14ac:dyDescent="0.25">
      <c r="A18" s="36"/>
      <c r="B18" s="143" t="s">
        <v>160</v>
      </c>
      <c r="C18" s="21"/>
      <c r="D18" s="21"/>
      <c r="E18" s="21"/>
      <c r="F18" s="144"/>
      <c r="G18" s="145">
        <v>74.2</v>
      </c>
      <c r="H18" s="19"/>
      <c r="I18" s="20"/>
      <c r="J18" s="46"/>
      <c r="K18" s="292" t="s">
        <v>542</v>
      </c>
      <c r="L18" s="329">
        <f>L17+P17</f>
        <v>11204.2</v>
      </c>
      <c r="M18"/>
      <c r="N18"/>
      <c r="O18"/>
      <c r="P18"/>
      <c r="Q18"/>
      <c r="R18"/>
      <c r="S18"/>
      <c r="T18"/>
      <c r="U18"/>
      <c r="V18"/>
    </row>
    <row r="19" spans="1:22" x14ac:dyDescent="0.25">
      <c r="A19" s="36"/>
      <c r="B19" s="143" t="s">
        <v>161</v>
      </c>
      <c r="C19" s="21"/>
      <c r="D19" s="21"/>
      <c r="E19" s="21"/>
      <c r="F19" s="144"/>
      <c r="G19" s="145">
        <v>8.9039999999999999</v>
      </c>
      <c r="H19" s="19"/>
      <c r="I19" s="20"/>
      <c r="J19" s="46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36"/>
      <c r="B20" s="146" t="s">
        <v>162</v>
      </c>
      <c r="C20" s="147"/>
      <c r="D20" s="147"/>
      <c r="E20" s="147"/>
      <c r="F20" s="148"/>
      <c r="G20" s="149">
        <v>-11.872000000000002</v>
      </c>
      <c r="H20" s="19"/>
      <c r="I20" s="20"/>
      <c r="J20" s="46"/>
      <c r="K20" t="s">
        <v>573</v>
      </c>
      <c r="L20"/>
      <c r="M20"/>
      <c r="N20"/>
      <c r="O20"/>
      <c r="P20"/>
      <c r="Q20"/>
      <c r="R20"/>
      <c r="S20"/>
      <c r="T20"/>
      <c r="U20"/>
      <c r="V20"/>
    </row>
    <row r="21" spans="1:22" x14ac:dyDescent="0.25">
      <c r="A21" s="36"/>
      <c r="B21" s="143" t="s">
        <v>164</v>
      </c>
      <c r="C21" s="21"/>
      <c r="D21" s="21"/>
      <c r="E21" s="21"/>
      <c r="F21" s="144"/>
      <c r="G21" s="145">
        <v>14.098000000000001</v>
      </c>
      <c r="H21" s="19"/>
      <c r="I21" s="20"/>
      <c r="J21" s="46"/>
      <c r="K21" s="292" t="s">
        <v>542</v>
      </c>
      <c r="L21" t="s">
        <v>162</v>
      </c>
      <c r="M21"/>
      <c r="N21"/>
      <c r="O21"/>
      <c r="P21"/>
      <c r="Q21"/>
      <c r="R21"/>
      <c r="S21"/>
      <c r="T21"/>
      <c r="U21"/>
      <c r="V21"/>
    </row>
    <row r="22" spans="1:22" x14ac:dyDescent="0.25">
      <c r="A22" s="36"/>
      <c r="B22" s="143" t="s">
        <v>165</v>
      </c>
      <c r="C22" s="21"/>
      <c r="D22" s="21"/>
      <c r="E22" s="21"/>
      <c r="F22" s="144"/>
      <c r="G22" s="145">
        <v>8.9039999999999999</v>
      </c>
      <c r="H22" s="19"/>
      <c r="I22" s="20"/>
      <c r="J22" s="46"/>
      <c r="K22" s="330" t="s">
        <v>570</v>
      </c>
      <c r="L22" t="s">
        <v>164</v>
      </c>
      <c r="M22"/>
      <c r="N22"/>
      <c r="O22"/>
      <c r="P22"/>
      <c r="Q22"/>
      <c r="R22"/>
      <c r="S22"/>
      <c r="T22"/>
      <c r="U22"/>
      <c r="V22"/>
    </row>
    <row r="23" spans="1:22" x14ac:dyDescent="0.25">
      <c r="A23" s="36"/>
      <c r="B23" s="143" t="s">
        <v>29</v>
      </c>
      <c r="C23" s="21"/>
      <c r="D23" s="21"/>
      <c r="E23" s="21"/>
      <c r="F23" s="144"/>
      <c r="G23" s="145">
        <v>80.878</v>
      </c>
      <c r="H23" s="19"/>
      <c r="I23" s="20"/>
      <c r="J23" s="46"/>
      <c r="K23" s="330" t="s">
        <v>570</v>
      </c>
      <c r="L23" t="s">
        <v>165</v>
      </c>
      <c r="M23"/>
      <c r="N23"/>
      <c r="O23"/>
      <c r="P23"/>
      <c r="Q23"/>
      <c r="R23"/>
      <c r="S23"/>
      <c r="T23"/>
      <c r="U23"/>
      <c r="V23"/>
    </row>
    <row r="24" spans="1:22" x14ac:dyDescent="0.25">
      <c r="A24" s="36"/>
      <c r="B24" s="146" t="s">
        <v>163</v>
      </c>
      <c r="C24" s="147"/>
      <c r="D24" s="147"/>
      <c r="E24" s="147"/>
      <c r="F24" s="148"/>
      <c r="G24" s="149">
        <v>764.26</v>
      </c>
      <c r="H24" s="19"/>
      <c r="I24" s="20"/>
      <c r="J24" s="46"/>
      <c r="K24" s="331" t="s">
        <v>571</v>
      </c>
      <c r="L24" s="332" t="s">
        <v>29</v>
      </c>
      <c r="M24" s="332"/>
      <c r="N24" s="332"/>
      <c r="O24" s="332"/>
      <c r="P24" s="332"/>
      <c r="Q24" s="332"/>
      <c r="R24"/>
      <c r="S24"/>
      <c r="T24"/>
      <c r="U24"/>
      <c r="V24"/>
    </row>
    <row r="25" spans="1:22" x14ac:dyDescent="0.25">
      <c r="A25" s="36"/>
      <c r="B25" s="21"/>
      <c r="C25" s="21"/>
      <c r="D25" s="21"/>
      <c r="E25" s="21"/>
      <c r="F25" s="21"/>
      <c r="G25" s="21"/>
      <c r="H25" s="19"/>
      <c r="I25" s="20"/>
      <c r="J25" s="46"/>
      <c r="K25" s="292" t="s">
        <v>542</v>
      </c>
      <c r="L25" s="295">
        <f>G20</f>
        <v>-11.872000000000002</v>
      </c>
      <c r="M25"/>
      <c r="N25"/>
      <c r="O25"/>
      <c r="P25"/>
      <c r="Q25"/>
      <c r="R25"/>
      <c r="S25"/>
      <c r="T25"/>
      <c r="U25"/>
      <c r="V25"/>
    </row>
    <row r="26" spans="1:22" x14ac:dyDescent="0.25">
      <c r="A26" s="29"/>
      <c r="B26" s="21" t="s">
        <v>168</v>
      </c>
      <c r="C26" s="21"/>
      <c r="D26" s="21"/>
      <c r="E26" s="21"/>
      <c r="F26" s="21"/>
      <c r="G26" s="21"/>
      <c r="H26" s="19"/>
      <c r="I26" s="20"/>
      <c r="J26" s="46"/>
      <c r="K26" s="330" t="s">
        <v>570</v>
      </c>
      <c r="L26" s="295">
        <f>G21</f>
        <v>14.098000000000001</v>
      </c>
      <c r="M26"/>
      <c r="N26"/>
      <c r="O26"/>
      <c r="P26"/>
      <c r="Q26"/>
      <c r="R26"/>
      <c r="S26"/>
      <c r="T26"/>
      <c r="U26"/>
      <c r="V26"/>
    </row>
    <row r="27" spans="1:22" ht="15.75" thickBot="1" x14ac:dyDescent="0.3">
      <c r="A27" s="162"/>
      <c r="B27" s="163"/>
      <c r="C27" s="164"/>
      <c r="D27" s="164"/>
      <c r="E27" s="164"/>
      <c r="F27" s="164"/>
      <c r="G27" s="164"/>
      <c r="H27" s="164"/>
      <c r="I27" s="48"/>
      <c r="J27" s="46"/>
      <c r="K27" s="330" t="s">
        <v>570</v>
      </c>
      <c r="L27" s="295">
        <f>G22</f>
        <v>8.9039999999999999</v>
      </c>
      <c r="M27"/>
      <c r="N27"/>
      <c r="O27"/>
      <c r="P27"/>
      <c r="Q27"/>
      <c r="R27"/>
      <c r="S27"/>
      <c r="T27"/>
      <c r="U27"/>
      <c r="V27"/>
    </row>
    <row r="28" spans="1:22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331" t="s">
        <v>571</v>
      </c>
      <c r="L28" s="307">
        <f>G23</f>
        <v>80.878</v>
      </c>
      <c r="M28" s="332"/>
      <c r="N28" s="332"/>
      <c r="O28" s="332"/>
      <c r="P28" s="332"/>
      <c r="Q28" s="332"/>
      <c r="R28"/>
      <c r="S28"/>
      <c r="T28"/>
      <c r="U28"/>
      <c r="V28"/>
    </row>
    <row r="29" spans="1:22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292" t="s">
        <v>542</v>
      </c>
      <c r="L29" s="329">
        <f>SUM(L25:L27)-L28</f>
        <v>-69.748000000000005</v>
      </c>
      <c r="M29"/>
      <c r="N29"/>
      <c r="O29"/>
      <c r="P29"/>
      <c r="Q29"/>
      <c r="R29"/>
      <c r="S29"/>
      <c r="T29"/>
      <c r="U29"/>
      <c r="V29"/>
    </row>
    <row r="30" spans="1:22" x14ac:dyDescent="0.25">
      <c r="B30" s="46"/>
      <c r="C30" s="46"/>
      <c r="D30" s="46"/>
      <c r="E30" s="46"/>
      <c r="F30" s="46"/>
      <c r="G30" s="46"/>
      <c r="H30" s="46"/>
      <c r="I30" s="46"/>
      <c r="J30" s="46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25">
      <c r="B31" s="46"/>
      <c r="C31" s="46"/>
      <c r="D31" s="46"/>
      <c r="E31" s="46"/>
      <c r="F31" s="46"/>
      <c r="G31" s="46"/>
      <c r="H31" s="46"/>
      <c r="I31" s="46"/>
      <c r="J31" s="46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B32" s="46"/>
      <c r="C32" s="46"/>
      <c r="D32" s="46"/>
      <c r="E32" s="46"/>
      <c r="F32" s="46"/>
      <c r="G32" s="46"/>
      <c r="H32" s="46"/>
      <c r="I32" s="46"/>
      <c r="J32" s="46"/>
      <c r="K32"/>
      <c r="L32"/>
      <c r="M32"/>
      <c r="N32"/>
      <c r="O32"/>
      <c r="P32"/>
      <c r="Q32"/>
      <c r="R32"/>
      <c r="S32"/>
      <c r="T32"/>
      <c r="U32"/>
      <c r="V32"/>
    </row>
    <row r="33" spans="2:22" x14ac:dyDescent="0.25">
      <c r="B33" s="46"/>
      <c r="C33" s="46"/>
      <c r="D33" s="46"/>
      <c r="E33" s="46"/>
      <c r="F33" s="46"/>
      <c r="G33" s="46"/>
      <c r="H33" s="46"/>
      <c r="I33" s="46"/>
      <c r="J33" s="46"/>
      <c r="K33"/>
      <c r="L33"/>
      <c r="M33"/>
      <c r="N33"/>
      <c r="O33"/>
      <c r="P33"/>
      <c r="Q33"/>
      <c r="R33"/>
      <c r="S33"/>
      <c r="T33"/>
      <c r="U33"/>
      <c r="V33"/>
    </row>
    <row r="34" spans="2:22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22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22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22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22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22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22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22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22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22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22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22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22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22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22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W61"/>
  <sheetViews>
    <sheetView zoomScaleNormal="100" workbookViewId="0"/>
  </sheetViews>
  <sheetFormatPr defaultColWidth="9.140625" defaultRowHeight="15" x14ac:dyDescent="0.25"/>
  <cols>
    <col min="1" max="1" width="12.140625" style="23" customWidth="1"/>
    <col min="2" max="2" width="13.28515625" style="23" customWidth="1"/>
    <col min="3" max="3" width="9.42578125" style="23" customWidth="1"/>
    <col min="4" max="4" width="13.85546875" style="23" customWidth="1"/>
    <col min="5" max="6" width="9.42578125" style="23" customWidth="1"/>
    <col min="7" max="8" width="14.28515625" style="23" customWidth="1"/>
    <col min="9" max="10" width="9.42578125" style="23" customWidth="1"/>
    <col min="11" max="11" width="10.7109375" style="23" customWidth="1"/>
    <col min="12" max="15" width="9.140625" customWidth="1"/>
    <col min="16" max="16" width="9.7109375" customWidth="1"/>
    <col min="17" max="20" width="9.140625" customWidth="1"/>
    <col min="22" max="22" width="9.140625" customWidth="1"/>
    <col min="24" max="16384" width="9.140625" style="23"/>
  </cols>
  <sheetData>
    <row r="1" spans="1:23" x14ac:dyDescent="0.25">
      <c r="A1" s="7">
        <v>13</v>
      </c>
      <c r="B1" s="32" t="s">
        <v>12</v>
      </c>
      <c r="C1" s="22"/>
      <c r="D1" s="22"/>
      <c r="E1" s="22"/>
      <c r="F1" s="22"/>
      <c r="G1" s="22"/>
      <c r="H1" s="22"/>
      <c r="I1" s="472" t="s">
        <v>24</v>
      </c>
      <c r="J1" s="475"/>
      <c r="L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23" x14ac:dyDescent="0.25">
      <c r="A3" s="8" t="s">
        <v>13</v>
      </c>
      <c r="B3" s="59" t="s">
        <v>170</v>
      </c>
      <c r="C3" s="59"/>
      <c r="D3" s="59"/>
      <c r="E3" s="59"/>
      <c r="F3" s="59"/>
      <c r="G3" s="59"/>
      <c r="H3" s="59"/>
      <c r="I3" s="19"/>
      <c r="J3" s="25"/>
      <c r="L3" t="s">
        <v>171</v>
      </c>
      <c r="M3" s="310" t="s">
        <v>542</v>
      </c>
      <c r="N3" s="333" t="s">
        <v>577</v>
      </c>
      <c r="O3" s="310" t="s">
        <v>544</v>
      </c>
      <c r="P3" s="334" t="s">
        <v>578</v>
      </c>
    </row>
    <row r="4" spans="1:23" ht="15.75" thickBot="1" x14ac:dyDescent="0.3">
      <c r="A4" s="9">
        <f>INDEX('Point Grid'!B:B,MATCH($A$1,'Point Grid'!A:A,0))</f>
        <v>2.5</v>
      </c>
      <c r="B4" s="59"/>
      <c r="C4" s="59"/>
      <c r="D4" s="59"/>
      <c r="E4" s="59"/>
      <c r="F4" s="59"/>
      <c r="G4" s="59"/>
      <c r="H4" s="59"/>
      <c r="I4" s="19"/>
      <c r="J4" s="25"/>
      <c r="L4" t="s">
        <v>171</v>
      </c>
      <c r="M4" s="310" t="s">
        <v>542</v>
      </c>
      <c r="N4" s="333">
        <f>O18</f>
        <v>4400</v>
      </c>
      <c r="O4" s="310" t="s">
        <v>544</v>
      </c>
      <c r="P4" s="335">
        <f>W28</f>
        <v>700</v>
      </c>
    </row>
    <row r="5" spans="1:23" ht="15.75" thickBot="1" x14ac:dyDescent="0.3">
      <c r="A5" s="107"/>
      <c r="B5" s="108"/>
      <c r="C5" s="166"/>
      <c r="D5" s="166"/>
      <c r="E5" s="166"/>
      <c r="F5" s="166"/>
      <c r="G5" s="170" t="s">
        <v>182</v>
      </c>
      <c r="H5" s="171" t="s">
        <v>183</v>
      </c>
      <c r="I5" s="30"/>
      <c r="J5" s="25"/>
      <c r="O5" s="295"/>
      <c r="P5" s="295"/>
      <c r="Q5" s="295"/>
      <c r="R5" s="295"/>
      <c r="S5" s="295"/>
      <c r="T5" s="295"/>
      <c r="U5" s="295"/>
      <c r="V5" s="295"/>
    </row>
    <row r="6" spans="1:23" x14ac:dyDescent="0.25">
      <c r="A6" s="36"/>
      <c r="B6" s="167" t="s">
        <v>185</v>
      </c>
      <c r="C6" s="168"/>
      <c r="D6" s="168"/>
      <c r="E6" s="168"/>
      <c r="F6" s="168"/>
      <c r="G6" s="172" t="s">
        <v>196</v>
      </c>
      <c r="H6" s="173" t="s">
        <v>184</v>
      </c>
      <c r="I6" s="30"/>
      <c r="J6" s="25"/>
      <c r="L6" s="336" t="s">
        <v>171</v>
      </c>
      <c r="M6" s="337" t="s">
        <v>542</v>
      </c>
      <c r="N6" s="338">
        <f>N4+P4</f>
        <v>5100</v>
      </c>
      <c r="O6" s="290" t="s">
        <v>579</v>
      </c>
    </row>
    <row r="7" spans="1:23" ht="17.25" x14ac:dyDescent="0.25">
      <c r="A7" s="350" t="s">
        <v>603</v>
      </c>
      <c r="B7" s="108" t="s">
        <v>190</v>
      </c>
      <c r="C7" s="166"/>
      <c r="D7" s="166"/>
      <c r="E7" s="166"/>
      <c r="F7" s="166"/>
      <c r="G7" s="170">
        <v>4000</v>
      </c>
      <c r="H7" s="171">
        <v>3400</v>
      </c>
      <c r="I7" s="30"/>
      <c r="J7" s="25"/>
    </row>
    <row r="8" spans="1:23" ht="17.25" x14ac:dyDescent="0.25">
      <c r="A8" s="350" t="s">
        <v>604</v>
      </c>
      <c r="B8" s="169" t="s">
        <v>186</v>
      </c>
      <c r="C8" s="59"/>
      <c r="D8" s="59"/>
      <c r="E8" s="59"/>
      <c r="F8" s="59"/>
      <c r="G8" s="174">
        <v>3100</v>
      </c>
      <c r="H8" s="175">
        <v>2400</v>
      </c>
      <c r="I8" s="30"/>
      <c r="J8" s="25"/>
      <c r="L8" s="311" t="s">
        <v>580</v>
      </c>
      <c r="M8" s="295"/>
      <c r="N8" s="295"/>
      <c r="O8" s="295"/>
      <c r="P8" s="295"/>
      <c r="Q8" s="295"/>
      <c r="R8" s="295"/>
      <c r="S8" s="295"/>
      <c r="T8" s="295"/>
      <c r="U8" s="295"/>
      <c r="V8" s="295"/>
    </row>
    <row r="9" spans="1:23" ht="18.75" x14ac:dyDescent="0.35">
      <c r="A9" s="350" t="s">
        <v>605</v>
      </c>
      <c r="B9" s="169" t="s">
        <v>187</v>
      </c>
      <c r="C9" s="59"/>
      <c r="D9" s="59"/>
      <c r="E9" s="59"/>
      <c r="F9" s="59"/>
      <c r="G9" s="174">
        <v>700</v>
      </c>
      <c r="H9" s="175">
        <v>600</v>
      </c>
      <c r="I9" s="30"/>
      <c r="J9" s="2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</row>
    <row r="10" spans="1:23" x14ac:dyDescent="0.25">
      <c r="A10" s="349"/>
      <c r="B10" s="167" t="s">
        <v>188</v>
      </c>
      <c r="C10" s="168"/>
      <c r="D10" s="168"/>
      <c r="E10" s="168"/>
      <c r="F10" s="168"/>
      <c r="G10" s="172">
        <v>100</v>
      </c>
      <c r="H10" s="173">
        <v>100</v>
      </c>
      <c r="I10" s="30"/>
      <c r="J10" s="25"/>
      <c r="L10" s="295"/>
      <c r="M10" s="333" t="s">
        <v>577</v>
      </c>
      <c r="N10" s="310" t="s">
        <v>542</v>
      </c>
      <c r="O10" s="296" t="s">
        <v>173</v>
      </c>
      <c r="P10" s="310" t="s">
        <v>568</v>
      </c>
      <c r="Q10" s="296" t="s">
        <v>48</v>
      </c>
      <c r="R10" s="310"/>
      <c r="S10" s="296"/>
      <c r="T10" s="296"/>
      <c r="U10" s="315"/>
      <c r="V10" s="296"/>
      <c r="W10" s="296"/>
    </row>
    <row r="11" spans="1:23" ht="18.75" x14ac:dyDescent="0.35">
      <c r="A11" s="349"/>
      <c r="B11" s="59"/>
      <c r="C11" s="59"/>
      <c r="D11" s="59"/>
      <c r="E11" s="59"/>
      <c r="F11" s="59"/>
      <c r="G11" s="84"/>
      <c r="H11" s="84"/>
      <c r="I11" s="30"/>
      <c r="J11" s="25"/>
      <c r="L11" s="295"/>
      <c r="M11" s="295"/>
      <c r="N11" s="339" t="s">
        <v>570</v>
      </c>
      <c r="O11" s="315">
        <v>0.2</v>
      </c>
      <c r="P11" s="296" t="s">
        <v>582</v>
      </c>
      <c r="Q11" s="296" t="s">
        <v>583</v>
      </c>
      <c r="U11" s="310"/>
      <c r="V11" s="295"/>
    </row>
    <row r="12" spans="1:23" ht="17.25" x14ac:dyDescent="0.25">
      <c r="A12" s="349"/>
      <c r="B12" s="108"/>
      <c r="C12" s="166"/>
      <c r="D12" s="166"/>
      <c r="E12" s="166"/>
      <c r="F12" s="166"/>
      <c r="G12" s="170" t="s">
        <v>182</v>
      </c>
      <c r="H12" s="171" t="s">
        <v>183</v>
      </c>
      <c r="I12" s="30"/>
      <c r="J12" s="25"/>
      <c r="L12" s="295"/>
      <c r="M12" s="295"/>
      <c r="N12" s="339" t="s">
        <v>570</v>
      </c>
      <c r="O12" s="315">
        <v>0.2</v>
      </c>
      <c r="P12" s="296" t="s">
        <v>582</v>
      </c>
      <c r="Q12" s="296" t="s">
        <v>585</v>
      </c>
      <c r="U12" s="310"/>
      <c r="V12" s="295"/>
    </row>
    <row r="13" spans="1:23" x14ac:dyDescent="0.25">
      <c r="A13" s="349"/>
      <c r="B13" s="167" t="s">
        <v>189</v>
      </c>
      <c r="C13" s="168"/>
      <c r="D13" s="168"/>
      <c r="E13" s="168"/>
      <c r="F13" s="168"/>
      <c r="G13" s="172" t="s">
        <v>196</v>
      </c>
      <c r="H13" s="173" t="s">
        <v>184</v>
      </c>
      <c r="I13" s="30"/>
      <c r="J13" s="2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</row>
    <row r="14" spans="1:23" ht="17.25" x14ac:dyDescent="0.25">
      <c r="A14" s="350" t="s">
        <v>606</v>
      </c>
      <c r="B14" s="108" t="s">
        <v>190</v>
      </c>
      <c r="C14" s="166"/>
      <c r="D14" s="166"/>
      <c r="E14" s="166"/>
      <c r="F14" s="166"/>
      <c r="G14" s="170">
        <v>1100</v>
      </c>
      <c r="H14" s="171">
        <v>900</v>
      </c>
      <c r="I14" s="30"/>
      <c r="J14" s="25"/>
      <c r="L14" s="295"/>
      <c r="M14" s="295"/>
      <c r="N14" s="310" t="s">
        <v>542</v>
      </c>
      <c r="O14" s="296">
        <f>G7+G14</f>
        <v>5100</v>
      </c>
      <c r="P14" s="310" t="s">
        <v>568</v>
      </c>
      <c r="Q14" s="296">
        <f>SUM(G22:G24)</f>
        <v>1060</v>
      </c>
      <c r="R14" s="295"/>
      <c r="S14" s="295"/>
      <c r="T14" s="295"/>
      <c r="U14" s="295"/>
      <c r="V14" s="295"/>
    </row>
    <row r="15" spans="1:23" x14ac:dyDescent="0.25">
      <c r="A15" s="349"/>
      <c r="B15" s="169" t="s">
        <v>186</v>
      </c>
      <c r="C15" s="59"/>
      <c r="D15" s="59"/>
      <c r="E15" s="59"/>
      <c r="F15" s="59"/>
      <c r="G15" s="174">
        <v>1000</v>
      </c>
      <c r="H15" s="175">
        <v>800</v>
      </c>
      <c r="I15" s="30"/>
      <c r="J15" s="25"/>
      <c r="L15" s="295"/>
      <c r="M15" s="295"/>
      <c r="N15" s="339" t="s">
        <v>570</v>
      </c>
      <c r="O15" s="315">
        <v>0.2</v>
      </c>
      <c r="P15" s="296" t="s">
        <v>582</v>
      </c>
      <c r="Q15" s="296">
        <f>G9</f>
        <v>700</v>
      </c>
      <c r="U15" s="310"/>
      <c r="V15" s="295"/>
    </row>
    <row r="16" spans="1:23" ht="18.75" x14ac:dyDescent="0.35">
      <c r="A16" s="350" t="s">
        <v>607</v>
      </c>
      <c r="B16" s="169" t="s">
        <v>187</v>
      </c>
      <c r="C16" s="59"/>
      <c r="D16" s="59"/>
      <c r="E16" s="59"/>
      <c r="F16" s="59"/>
      <c r="G16" s="174">
        <v>200</v>
      </c>
      <c r="H16" s="175">
        <v>100</v>
      </c>
      <c r="I16" s="30"/>
      <c r="J16" s="25"/>
      <c r="L16" s="295"/>
      <c r="M16" s="295"/>
      <c r="N16" s="339" t="s">
        <v>570</v>
      </c>
      <c r="O16" s="315">
        <v>0.2</v>
      </c>
      <c r="P16" s="296" t="s">
        <v>582</v>
      </c>
      <c r="Q16" s="296">
        <f>G14</f>
        <v>1100</v>
      </c>
      <c r="U16" s="310"/>
      <c r="V16" s="295"/>
    </row>
    <row r="17" spans="1:23" x14ac:dyDescent="0.25">
      <c r="A17" s="349"/>
      <c r="B17" s="167" t="s">
        <v>188</v>
      </c>
      <c r="C17" s="168"/>
      <c r="D17" s="168"/>
      <c r="E17" s="168"/>
      <c r="F17" s="168"/>
      <c r="G17" s="172">
        <v>40</v>
      </c>
      <c r="H17" s="173">
        <v>20</v>
      </c>
      <c r="I17" s="30"/>
      <c r="J17" s="2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</row>
    <row r="18" spans="1:23" x14ac:dyDescent="0.25">
      <c r="A18" s="349"/>
      <c r="B18" s="59"/>
      <c r="C18" s="59"/>
      <c r="D18" s="59"/>
      <c r="E18" s="59"/>
      <c r="F18" s="59"/>
      <c r="G18" s="84"/>
      <c r="H18" s="84"/>
      <c r="I18" s="30"/>
      <c r="J18" s="25"/>
      <c r="L18" s="295"/>
      <c r="M18" s="295"/>
      <c r="N18" s="310" t="s">
        <v>542</v>
      </c>
      <c r="O18" s="333">
        <f>O14-Q14+(O15*Q15)+(O16*Q16)</f>
        <v>4400</v>
      </c>
      <c r="P18" s="340" t="s">
        <v>586</v>
      </c>
      <c r="Q18" s="341"/>
      <c r="R18" s="341"/>
      <c r="S18" s="341"/>
      <c r="T18" s="342">
        <f>O14</f>
        <v>5100</v>
      </c>
      <c r="U18" s="295"/>
      <c r="V18" s="295"/>
    </row>
    <row r="19" spans="1:23" x14ac:dyDescent="0.25">
      <c r="A19" s="349"/>
      <c r="B19" s="108"/>
      <c r="C19" s="166"/>
      <c r="D19" s="166"/>
      <c r="E19" s="166"/>
      <c r="F19" s="166"/>
      <c r="G19" s="170" t="s">
        <v>182</v>
      </c>
      <c r="H19" s="171" t="s">
        <v>183</v>
      </c>
      <c r="I19" s="30"/>
      <c r="J19" s="2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</row>
    <row r="20" spans="1:23" x14ac:dyDescent="0.25">
      <c r="A20" s="349"/>
      <c r="B20" s="167" t="s">
        <v>192</v>
      </c>
      <c r="C20" s="168"/>
      <c r="D20" s="168"/>
      <c r="E20" s="168"/>
      <c r="F20" s="168"/>
      <c r="G20" s="172" t="s">
        <v>196</v>
      </c>
      <c r="H20" s="173" t="s">
        <v>184</v>
      </c>
      <c r="I20" s="30"/>
      <c r="J20" s="25"/>
      <c r="L20" s="311" t="s">
        <v>587</v>
      </c>
      <c r="M20" s="295"/>
      <c r="N20" s="295"/>
      <c r="O20" s="295"/>
      <c r="P20" s="295"/>
      <c r="Q20" s="295"/>
      <c r="R20" s="295"/>
      <c r="S20" s="295"/>
      <c r="T20" s="295"/>
      <c r="U20" s="295"/>
      <c r="V20" s="295"/>
    </row>
    <row r="21" spans="1:23" x14ac:dyDescent="0.25">
      <c r="A21" s="349" t="s">
        <v>601</v>
      </c>
      <c r="B21" s="108" t="s">
        <v>195</v>
      </c>
      <c r="C21" s="166"/>
      <c r="D21" s="166"/>
      <c r="E21" s="166"/>
      <c r="F21" s="166"/>
      <c r="G21" s="170">
        <v>200</v>
      </c>
      <c r="H21" s="171">
        <v>100</v>
      </c>
      <c r="I21" s="30"/>
      <c r="J21" s="2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</row>
    <row r="22" spans="1:23" x14ac:dyDescent="0.25">
      <c r="A22" s="350" t="s">
        <v>602</v>
      </c>
      <c r="B22" s="169" t="s">
        <v>193</v>
      </c>
      <c r="C22" s="59"/>
      <c r="D22" s="59"/>
      <c r="E22" s="59"/>
      <c r="F22" s="59"/>
      <c r="G22" s="174">
        <v>600</v>
      </c>
      <c r="H22" s="175">
        <v>500</v>
      </c>
      <c r="I22" s="30"/>
      <c r="J22" s="25"/>
      <c r="L22" s="295"/>
      <c r="M22" s="343" t="s">
        <v>588</v>
      </c>
      <c r="N22" s="295"/>
      <c r="O22" s="295"/>
      <c r="P22" s="295"/>
      <c r="Q22" s="295"/>
      <c r="R22" s="295"/>
      <c r="S22" s="295"/>
      <c r="T22" s="295"/>
      <c r="U22" s="295"/>
      <c r="V22" s="295"/>
    </row>
    <row r="23" spans="1:23" x14ac:dyDescent="0.25">
      <c r="A23" s="350" t="s">
        <v>602</v>
      </c>
      <c r="B23" s="169" t="s">
        <v>194</v>
      </c>
      <c r="C23" s="59"/>
      <c r="D23" s="59"/>
      <c r="E23" s="59"/>
      <c r="F23" s="59"/>
      <c r="G23" s="174">
        <v>300</v>
      </c>
      <c r="H23" s="175">
        <v>200</v>
      </c>
      <c r="I23" s="30"/>
      <c r="J23" s="2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</row>
    <row r="24" spans="1:23" ht="18.75" x14ac:dyDescent="0.35">
      <c r="A24" s="350" t="s">
        <v>602</v>
      </c>
      <c r="B24" s="167" t="s">
        <v>191</v>
      </c>
      <c r="C24" s="168"/>
      <c r="D24" s="168"/>
      <c r="E24" s="168"/>
      <c r="F24" s="168"/>
      <c r="G24" s="172">
        <v>160</v>
      </c>
      <c r="H24" s="173">
        <v>100</v>
      </c>
      <c r="I24" s="30"/>
      <c r="J24" s="25"/>
      <c r="L24" s="295"/>
      <c r="M24" s="344" t="s">
        <v>589</v>
      </c>
      <c r="N24" s="344"/>
      <c r="O24" s="296" t="s">
        <v>542</v>
      </c>
      <c r="P24" s="296" t="s">
        <v>583</v>
      </c>
      <c r="Q24" s="310" t="s">
        <v>590</v>
      </c>
      <c r="R24" s="283" t="s">
        <v>591</v>
      </c>
      <c r="S24" s="296" t="s">
        <v>592</v>
      </c>
      <c r="T24" s="296" t="s">
        <v>544</v>
      </c>
      <c r="U24" s="345" t="s">
        <v>593</v>
      </c>
      <c r="V24" s="296" t="s">
        <v>584</v>
      </c>
    </row>
    <row r="25" spans="1:23" x14ac:dyDescent="0.25">
      <c r="A25" s="36"/>
      <c r="B25" s="59"/>
      <c r="C25" s="59"/>
      <c r="D25" s="59"/>
      <c r="E25" s="59"/>
      <c r="F25" s="59"/>
      <c r="G25" s="59"/>
      <c r="H25" s="59"/>
      <c r="I25" s="30"/>
      <c r="J25" s="25"/>
      <c r="L25" s="295"/>
      <c r="M25" s="295"/>
      <c r="N25" s="295"/>
      <c r="O25" s="296" t="s">
        <v>542</v>
      </c>
      <c r="P25" s="296">
        <f>H9</f>
        <v>600</v>
      </c>
      <c r="Q25" s="310" t="s">
        <v>590</v>
      </c>
      <c r="R25" s="283" t="s">
        <v>591</v>
      </c>
      <c r="S25" s="296">
        <f>H8</f>
        <v>2400</v>
      </c>
      <c r="T25" s="296" t="s">
        <v>544</v>
      </c>
      <c r="U25" s="296">
        <f>H21</f>
        <v>100</v>
      </c>
      <c r="V25" s="296" t="s">
        <v>584</v>
      </c>
    </row>
    <row r="26" spans="1:23" x14ac:dyDescent="0.25">
      <c r="A26" s="36"/>
      <c r="B26" s="89" t="s">
        <v>611</v>
      </c>
      <c r="C26" s="59"/>
      <c r="D26" s="59"/>
      <c r="E26" s="59"/>
      <c r="F26" s="59"/>
      <c r="G26" s="59"/>
      <c r="H26" s="59"/>
      <c r="I26" s="30"/>
      <c r="J26" s="25"/>
      <c r="L26" s="295"/>
      <c r="M26" s="295"/>
      <c r="N26" s="295"/>
      <c r="O26" s="296" t="s">
        <v>542</v>
      </c>
      <c r="P26" s="346">
        <f>P25/(S25+U25)</f>
        <v>0.24</v>
      </c>
      <c r="Q26" s="295"/>
      <c r="R26" s="295"/>
      <c r="S26" s="295"/>
      <c r="T26" s="295"/>
      <c r="U26" s="295"/>
      <c r="V26" s="295"/>
    </row>
    <row r="27" spans="1:23" x14ac:dyDescent="0.25">
      <c r="A27" s="36"/>
      <c r="B27" s="59"/>
      <c r="C27" s="59"/>
      <c r="D27" s="59"/>
      <c r="E27" s="59"/>
      <c r="F27" s="59"/>
      <c r="G27" s="59"/>
      <c r="H27" s="59"/>
      <c r="I27" s="30"/>
      <c r="J27" s="2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</row>
    <row r="28" spans="1:23" x14ac:dyDescent="0.25">
      <c r="A28" s="36"/>
      <c r="B28" s="59" t="s">
        <v>171</v>
      </c>
      <c r="C28" s="59" t="s">
        <v>172</v>
      </c>
      <c r="D28" s="59"/>
      <c r="E28" s="59"/>
      <c r="F28" s="59"/>
      <c r="G28" s="59"/>
      <c r="H28" s="59"/>
      <c r="I28" s="30"/>
      <c r="J28" s="25"/>
      <c r="L28" s="295"/>
      <c r="M28" s="295" t="s">
        <v>594</v>
      </c>
      <c r="N28" s="295"/>
      <c r="O28" s="295"/>
      <c r="P28" s="295"/>
      <c r="Q28" s="295"/>
      <c r="R28" s="347" t="str">
        <f>IF(P26&lt;0.2,"NOT slow-paying", "IS slow-paying")</f>
        <v>IS slow-paying</v>
      </c>
      <c r="S28" s="347"/>
      <c r="T28" s="310" t="s">
        <v>430</v>
      </c>
      <c r="U28" s="334" t="s">
        <v>578</v>
      </c>
      <c r="V28" s="310" t="s">
        <v>542</v>
      </c>
      <c r="W28" s="334">
        <f>IF(P26&lt;20%,P34,P44)</f>
        <v>700</v>
      </c>
    </row>
    <row r="29" spans="1:23" x14ac:dyDescent="0.25">
      <c r="A29" s="36"/>
      <c r="B29" s="59" t="s">
        <v>173</v>
      </c>
      <c r="C29" s="59" t="s">
        <v>174</v>
      </c>
      <c r="D29" s="59"/>
      <c r="E29" s="59"/>
      <c r="F29" s="59"/>
      <c r="G29" s="59"/>
      <c r="H29" s="59"/>
      <c r="I29" s="30"/>
      <c r="J29" s="2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</row>
    <row r="30" spans="1:23" x14ac:dyDescent="0.25">
      <c r="A30" s="36"/>
      <c r="B30" s="59" t="s">
        <v>175</v>
      </c>
      <c r="C30" s="59" t="s">
        <v>176</v>
      </c>
      <c r="D30" s="59"/>
      <c r="E30" s="59"/>
      <c r="F30" s="59"/>
      <c r="G30" s="59"/>
      <c r="H30" s="59"/>
      <c r="I30" s="30"/>
      <c r="J30" s="25"/>
      <c r="L30" s="295"/>
      <c r="M30" s="1" t="s">
        <v>595</v>
      </c>
      <c r="V30" s="295"/>
    </row>
    <row r="31" spans="1:23" x14ac:dyDescent="0.25">
      <c r="A31" s="36"/>
      <c r="B31" s="59" t="s">
        <v>48</v>
      </c>
      <c r="C31" s="59" t="s">
        <v>177</v>
      </c>
      <c r="D31" s="59"/>
      <c r="E31" s="59"/>
      <c r="F31" s="59"/>
      <c r="G31" s="59"/>
      <c r="H31" s="59"/>
      <c r="I31" s="30"/>
      <c r="J31" s="25"/>
      <c r="L31" s="295"/>
      <c r="V31" s="295"/>
    </row>
    <row r="32" spans="1:23" ht="18.75" x14ac:dyDescent="0.35">
      <c r="A32" s="36"/>
      <c r="B32" s="59"/>
      <c r="C32" s="59"/>
      <c r="D32" s="59"/>
      <c r="E32" s="59"/>
      <c r="F32" s="59"/>
      <c r="G32" s="59"/>
      <c r="H32" s="59"/>
      <c r="I32" s="30"/>
      <c r="J32" s="25"/>
      <c r="L32" s="295"/>
      <c r="N32" s="334" t="s">
        <v>578</v>
      </c>
      <c r="O32" s="296" t="s">
        <v>542</v>
      </c>
      <c r="P32" s="315">
        <v>0.2</v>
      </c>
      <c r="Q32" s="296" t="s">
        <v>582</v>
      </c>
      <c r="R32" s="296" t="s">
        <v>591</v>
      </c>
      <c r="S32" s="296" t="s">
        <v>583</v>
      </c>
      <c r="T32" s="296" t="s">
        <v>544</v>
      </c>
      <c r="U32" s="296" t="s">
        <v>596</v>
      </c>
      <c r="V32" s="296" t="s">
        <v>584</v>
      </c>
    </row>
    <row r="33" spans="1:23" ht="17.25" x14ac:dyDescent="0.25">
      <c r="A33" s="36"/>
      <c r="B33" s="85" t="s">
        <v>608</v>
      </c>
      <c r="C33" s="85"/>
      <c r="D33" s="85"/>
      <c r="E33" s="85"/>
      <c r="F33" s="85"/>
      <c r="G33" s="85"/>
      <c r="H33" s="85"/>
      <c r="I33" s="30"/>
      <c r="J33" s="25"/>
      <c r="L33" s="295"/>
      <c r="N33" s="295"/>
      <c r="O33" s="296" t="s">
        <v>542</v>
      </c>
      <c r="P33" s="315">
        <v>0.2</v>
      </c>
      <c r="Q33" s="296" t="s">
        <v>582</v>
      </c>
      <c r="R33" s="296" t="s">
        <v>591</v>
      </c>
      <c r="S33" s="296">
        <f>H9</f>
        <v>600</v>
      </c>
      <c r="T33" s="296" t="s">
        <v>544</v>
      </c>
      <c r="U33" s="296">
        <f>H16</f>
        <v>100</v>
      </c>
      <c r="V33" s="296" t="s">
        <v>584</v>
      </c>
    </row>
    <row r="34" spans="1:23" ht="18" x14ac:dyDescent="0.35">
      <c r="A34" s="36"/>
      <c r="B34" s="85" t="s">
        <v>609</v>
      </c>
      <c r="C34" s="85"/>
      <c r="D34" s="85"/>
      <c r="E34" s="85"/>
      <c r="F34" s="85"/>
      <c r="G34" s="85"/>
      <c r="H34" s="85"/>
      <c r="I34" s="30"/>
      <c r="J34" s="25"/>
      <c r="L34" s="295"/>
      <c r="N34" s="295"/>
      <c r="O34" s="296" t="s">
        <v>542</v>
      </c>
      <c r="P34" s="334">
        <f>MIN(Q42,P33*(S33+U33))</f>
        <v>140</v>
      </c>
      <c r="Q34" s="340"/>
      <c r="R34" s="341"/>
      <c r="S34" s="341"/>
      <c r="T34" s="341"/>
      <c r="U34" s="342"/>
      <c r="V34" s="295"/>
    </row>
    <row r="35" spans="1:23" ht="18" x14ac:dyDescent="0.35">
      <c r="A35" s="36"/>
      <c r="B35" s="85" t="s">
        <v>610</v>
      </c>
      <c r="C35" s="85"/>
      <c r="D35" s="85"/>
      <c r="E35" s="85"/>
      <c r="F35" s="85"/>
      <c r="G35" s="85"/>
      <c r="H35" s="85"/>
      <c r="I35" s="30"/>
      <c r="J35" s="2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</row>
    <row r="36" spans="1:23" x14ac:dyDescent="0.25">
      <c r="A36" s="36"/>
      <c r="B36" s="59"/>
      <c r="C36" s="85"/>
      <c r="D36" s="85"/>
      <c r="E36" s="85"/>
      <c r="F36" s="59"/>
      <c r="G36" s="59"/>
      <c r="H36" s="85"/>
      <c r="I36" s="52"/>
      <c r="J36" s="25"/>
      <c r="L36" s="295"/>
      <c r="M36" s="1" t="s">
        <v>597</v>
      </c>
      <c r="N36" s="295"/>
      <c r="O36" s="295"/>
      <c r="P36" s="295"/>
      <c r="Q36" s="295"/>
      <c r="R36" s="295"/>
      <c r="S36" s="295"/>
      <c r="T36" s="295"/>
      <c r="U36" s="295"/>
      <c r="V36" s="295"/>
    </row>
    <row r="37" spans="1:23" ht="18" x14ac:dyDescent="0.35">
      <c r="A37" s="36"/>
      <c r="B37" s="59" t="s">
        <v>180</v>
      </c>
      <c r="C37" s="85" t="s">
        <v>178</v>
      </c>
      <c r="D37" s="85"/>
      <c r="E37" s="85"/>
      <c r="F37" s="59"/>
      <c r="G37" s="59"/>
      <c r="H37" s="85"/>
      <c r="I37" s="52"/>
      <c r="J37" s="2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</row>
    <row r="38" spans="1:23" ht="18" x14ac:dyDescent="0.35">
      <c r="A38" s="36"/>
      <c r="B38" s="59" t="s">
        <v>181</v>
      </c>
      <c r="C38" s="85" t="s">
        <v>179</v>
      </c>
      <c r="D38" s="165"/>
      <c r="E38" s="165"/>
      <c r="F38" s="85"/>
      <c r="G38" s="85"/>
      <c r="H38" s="85"/>
      <c r="I38" s="52"/>
      <c r="J38" s="88"/>
      <c r="L38" s="295"/>
      <c r="M38" s="295"/>
      <c r="N38" s="334" t="s">
        <v>578</v>
      </c>
      <c r="O38" s="296" t="s">
        <v>542</v>
      </c>
      <c r="P38" s="315">
        <v>0.2</v>
      </c>
      <c r="Q38" s="296"/>
      <c r="R38" s="295"/>
      <c r="S38" s="295"/>
      <c r="T38" s="295"/>
      <c r="U38" s="295"/>
      <c r="V38" s="295"/>
    </row>
    <row r="39" spans="1:23" ht="18.75" x14ac:dyDescent="0.35">
      <c r="A39" s="36"/>
      <c r="B39" s="59"/>
      <c r="C39" s="85"/>
      <c r="D39" s="165"/>
      <c r="E39" s="165"/>
      <c r="F39" s="85"/>
      <c r="G39" s="85"/>
      <c r="H39" s="85"/>
      <c r="I39" s="52"/>
      <c r="J39" s="88"/>
      <c r="L39" s="295"/>
      <c r="M39" s="295"/>
      <c r="N39" s="295"/>
      <c r="O39" s="348" t="s">
        <v>598</v>
      </c>
      <c r="P39" s="296" t="s">
        <v>599</v>
      </c>
      <c r="Q39" s="296" t="s">
        <v>173</v>
      </c>
      <c r="R39" s="296" t="s">
        <v>568</v>
      </c>
      <c r="S39" s="296" t="s">
        <v>48</v>
      </c>
      <c r="T39" s="296" t="s">
        <v>581</v>
      </c>
      <c r="U39" s="296" t="s">
        <v>583</v>
      </c>
      <c r="V39" s="296" t="s">
        <v>544</v>
      </c>
      <c r="W39" s="296" t="s">
        <v>596</v>
      </c>
    </row>
    <row r="40" spans="1:23" x14ac:dyDescent="0.25">
      <c r="A40" s="36"/>
      <c r="B40" s="59" t="s">
        <v>197</v>
      </c>
      <c r="C40" s="59"/>
      <c r="D40" s="165"/>
      <c r="E40" s="165"/>
      <c r="F40" s="85"/>
      <c r="G40" s="85"/>
      <c r="H40" s="85"/>
      <c r="I40" s="52"/>
      <c r="J40" s="88"/>
    </row>
    <row r="41" spans="1:23" ht="15.75" thickBot="1" x14ac:dyDescent="0.3">
      <c r="A41" s="26"/>
      <c r="B41" s="47"/>
      <c r="C41" s="47"/>
      <c r="D41" s="47"/>
      <c r="E41" s="47"/>
      <c r="F41" s="47"/>
      <c r="G41" s="47"/>
      <c r="H41" s="47"/>
      <c r="I41" s="47"/>
      <c r="J41" s="28"/>
      <c r="O41" s="296" t="s">
        <v>542</v>
      </c>
      <c r="P41" s="315">
        <v>0.2</v>
      </c>
    </row>
    <row r="42" spans="1:23" x14ac:dyDescent="0.25">
      <c r="B42" s="46"/>
      <c r="C42" s="46"/>
      <c r="D42" s="46"/>
      <c r="E42" s="46"/>
      <c r="F42" s="46"/>
      <c r="G42" s="46"/>
      <c r="H42" s="46"/>
      <c r="I42" s="46"/>
      <c r="L42" s="295"/>
      <c r="M42" s="295"/>
      <c r="N42" s="295"/>
      <c r="O42" s="348" t="s">
        <v>598</v>
      </c>
      <c r="P42" s="296" t="s">
        <v>599</v>
      </c>
      <c r="Q42" s="296">
        <f>H7+H14</f>
        <v>4300</v>
      </c>
      <c r="R42" s="296" t="s">
        <v>568</v>
      </c>
      <c r="S42" s="296">
        <f>SUM(H22:H24)</f>
        <v>800</v>
      </c>
      <c r="T42" s="296" t="s">
        <v>581</v>
      </c>
      <c r="U42" s="296">
        <f>S33</f>
        <v>600</v>
      </c>
      <c r="V42" s="296" t="s">
        <v>544</v>
      </c>
      <c r="W42" s="296">
        <f>U33</f>
        <v>100</v>
      </c>
    </row>
    <row r="43" spans="1:23" x14ac:dyDescent="0.25">
      <c r="B43" s="46"/>
      <c r="C43" s="46"/>
      <c r="D43" s="46"/>
      <c r="E43" s="46"/>
      <c r="F43" s="46"/>
      <c r="G43" s="46"/>
      <c r="H43" s="46"/>
      <c r="I43" s="46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</row>
    <row r="44" spans="1:23" x14ac:dyDescent="0.25">
      <c r="B44" s="46"/>
      <c r="C44" s="46"/>
      <c r="D44" s="46"/>
      <c r="E44" s="46"/>
      <c r="F44" s="46"/>
      <c r="G44" s="46"/>
      <c r="H44" s="46"/>
      <c r="I44" s="46"/>
      <c r="L44" s="295"/>
      <c r="M44" s="295"/>
      <c r="N44" s="295"/>
      <c r="O44" s="296" t="s">
        <v>542</v>
      </c>
      <c r="P44" s="335">
        <f>MIN(Q42,P41*MAX(Q42-S42,U42+W42))</f>
        <v>700</v>
      </c>
      <c r="Q44" s="340"/>
      <c r="R44" s="341"/>
      <c r="S44" s="341"/>
      <c r="T44" s="341"/>
      <c r="U44" s="342"/>
      <c r="V44" s="295"/>
      <c r="W44" s="295"/>
    </row>
    <row r="45" spans="1:23" x14ac:dyDescent="0.25">
      <c r="B45" s="46"/>
      <c r="C45" s="46"/>
      <c r="D45" s="46"/>
      <c r="E45" s="46"/>
      <c r="F45" s="46"/>
      <c r="G45" s="46"/>
      <c r="H45" s="46"/>
      <c r="I45" s="46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</row>
    <row r="46" spans="1:23" x14ac:dyDescent="0.25">
      <c r="B46" s="46"/>
      <c r="C46" s="46"/>
      <c r="D46" s="46"/>
      <c r="E46" s="46"/>
      <c r="F46" s="46"/>
      <c r="G46" s="46"/>
      <c r="H46" s="46"/>
      <c r="I46" s="46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</row>
    <row r="47" spans="1:23" x14ac:dyDescent="0.25">
      <c r="B47" s="46"/>
      <c r="C47" s="46"/>
      <c r="D47" s="46"/>
      <c r="E47" s="46"/>
      <c r="F47" s="46"/>
      <c r="G47" s="46"/>
      <c r="H47" s="46"/>
      <c r="I47" s="46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</row>
    <row r="48" spans="1:23" x14ac:dyDescent="0.25">
      <c r="B48" s="46"/>
      <c r="C48" s="46"/>
      <c r="D48" s="46"/>
      <c r="E48" s="46"/>
      <c r="F48" s="46"/>
      <c r="G48" s="46"/>
      <c r="H48" s="46"/>
      <c r="I48" s="46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</row>
    <row r="49" spans="2:23" x14ac:dyDescent="0.25">
      <c r="B49" s="46"/>
      <c r="C49" s="46"/>
      <c r="D49" s="46"/>
      <c r="E49" s="46"/>
      <c r="F49" s="46"/>
      <c r="G49" s="46"/>
      <c r="H49" s="46"/>
      <c r="I49" s="46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</row>
    <row r="50" spans="2:23" x14ac:dyDescent="0.25">
      <c r="B50" s="46"/>
      <c r="C50" s="46"/>
      <c r="D50" s="46"/>
      <c r="E50" s="46"/>
      <c r="F50" s="46"/>
      <c r="G50" s="46"/>
      <c r="H50" s="46"/>
      <c r="I50" s="46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</row>
    <row r="51" spans="2:23" x14ac:dyDescent="0.25">
      <c r="B51" s="46"/>
      <c r="C51" s="46"/>
      <c r="D51" s="46"/>
      <c r="E51" s="46"/>
      <c r="F51" s="46"/>
      <c r="G51" s="46"/>
      <c r="H51" s="46"/>
      <c r="I51" s="46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</row>
    <row r="52" spans="2:23" x14ac:dyDescent="0.25">
      <c r="B52" s="46"/>
      <c r="C52" s="46"/>
      <c r="D52" s="46"/>
      <c r="E52" s="46"/>
      <c r="F52" s="46"/>
      <c r="G52" s="46"/>
      <c r="H52" s="46"/>
      <c r="I52" s="46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</row>
    <row r="53" spans="2:23" x14ac:dyDescent="0.25">
      <c r="B53" s="46"/>
      <c r="C53" s="46"/>
      <c r="D53" s="46"/>
      <c r="E53" s="46"/>
      <c r="F53" s="46"/>
      <c r="G53" s="46"/>
      <c r="H53" s="46"/>
      <c r="I53" s="46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</row>
    <row r="54" spans="2:23" x14ac:dyDescent="0.25">
      <c r="B54" s="46"/>
      <c r="C54" s="46"/>
      <c r="D54" s="46"/>
      <c r="E54" s="46"/>
      <c r="F54" s="46"/>
      <c r="G54" s="46"/>
      <c r="H54" s="46"/>
      <c r="I54" s="46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</row>
    <row r="55" spans="2:23" x14ac:dyDescent="0.25">
      <c r="B55" s="46"/>
      <c r="C55" s="46"/>
      <c r="D55" s="46"/>
      <c r="E55" s="46"/>
      <c r="F55" s="46"/>
      <c r="G55" s="46"/>
      <c r="H55" s="46"/>
      <c r="I55" s="46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</row>
    <row r="56" spans="2:23" x14ac:dyDescent="0.25">
      <c r="B56" s="46"/>
      <c r="C56" s="46"/>
      <c r="D56" s="46"/>
      <c r="E56" s="46"/>
      <c r="F56" s="46"/>
      <c r="G56" s="46"/>
      <c r="H56" s="46"/>
      <c r="I56" s="46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</row>
    <row r="57" spans="2:23" x14ac:dyDescent="0.25">
      <c r="B57" s="46"/>
      <c r="C57" s="46"/>
      <c r="D57" s="46"/>
      <c r="E57" s="46"/>
      <c r="F57" s="46"/>
      <c r="G57" s="46"/>
      <c r="H57" s="46"/>
      <c r="I57" s="46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</row>
    <row r="58" spans="2:23" x14ac:dyDescent="0.25">
      <c r="B58" s="46"/>
      <c r="C58" s="46"/>
      <c r="D58" s="46"/>
      <c r="E58" s="46"/>
      <c r="F58" s="46"/>
      <c r="G58" s="46"/>
      <c r="H58" s="46"/>
      <c r="I58" s="46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</row>
    <row r="59" spans="2:23" x14ac:dyDescent="0.25">
      <c r="B59" s="46"/>
      <c r="C59" s="46"/>
      <c r="D59" s="46"/>
      <c r="E59" s="46"/>
      <c r="F59" s="46"/>
      <c r="G59" s="46"/>
      <c r="H59" s="46"/>
      <c r="I59" s="46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</row>
    <row r="60" spans="2:23" x14ac:dyDescent="0.25">
      <c r="B60" s="46"/>
      <c r="C60" s="46"/>
      <c r="D60" s="46"/>
      <c r="E60" s="46"/>
      <c r="F60" s="46"/>
      <c r="G60" s="46"/>
      <c r="H60" s="46"/>
      <c r="I60" s="46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</row>
    <row r="61" spans="2:23" x14ac:dyDescent="0.25">
      <c r="B61" s="46"/>
      <c r="C61" s="46"/>
      <c r="D61" s="46"/>
      <c r="E61" s="46"/>
      <c r="F61" s="46"/>
      <c r="G61" s="46"/>
      <c r="H61" s="46"/>
      <c r="I61" s="46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</row>
  </sheetData>
  <mergeCells count="1">
    <mergeCell ref="I1:J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W88"/>
  <sheetViews>
    <sheetView topLeftCell="B1" zoomScaleNormal="100" workbookViewId="0">
      <selection activeCell="L10" sqref="L10"/>
    </sheetView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9" width="11.140625" style="23" customWidth="1"/>
    <col min="10" max="10" width="9.140625" style="23"/>
    <col min="24" max="16384" width="9.140625" style="23"/>
  </cols>
  <sheetData>
    <row r="1" spans="1:23" x14ac:dyDescent="0.25">
      <c r="A1" s="7">
        <v>14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</row>
    <row r="3" spans="1:23" x14ac:dyDescent="0.25">
      <c r="A3" s="8" t="s">
        <v>13</v>
      </c>
      <c r="B3" s="176"/>
      <c r="C3" s="177"/>
      <c r="D3" s="128"/>
      <c r="E3" s="129"/>
      <c r="F3" s="180" t="s">
        <v>198</v>
      </c>
      <c r="G3" s="188" t="s">
        <v>199</v>
      </c>
      <c r="H3" s="181" t="s">
        <v>200</v>
      </c>
      <c r="I3" s="20"/>
      <c r="K3" s="439" t="s">
        <v>859</v>
      </c>
      <c r="L3" s="440"/>
      <c r="M3" s="440"/>
      <c r="N3" s="440"/>
      <c r="O3" s="440"/>
      <c r="P3" s="440"/>
      <c r="Q3" s="441"/>
      <c r="R3" s="295"/>
      <c r="S3" s="295"/>
      <c r="T3" s="295"/>
      <c r="U3" s="295"/>
      <c r="V3" s="295"/>
      <c r="W3" s="295"/>
    </row>
    <row r="4" spans="1:23" x14ac:dyDescent="0.25">
      <c r="A4" s="9">
        <f>INDEX('Point Grid'!B:B,MATCH($A$1,'Point Grid'!A:A,0))</f>
        <v>6.25</v>
      </c>
      <c r="B4" s="178" t="s">
        <v>201</v>
      </c>
      <c r="C4" s="140"/>
      <c r="D4" s="140"/>
      <c r="E4" s="142"/>
      <c r="F4" s="182">
        <v>1030</v>
      </c>
      <c r="G4" s="189">
        <v>936.36363636363626</v>
      </c>
      <c r="H4" s="183">
        <v>851.23966942148741</v>
      </c>
      <c r="I4" s="20"/>
      <c r="K4" s="442" t="s">
        <v>860</v>
      </c>
      <c r="L4" s="443"/>
      <c r="M4" s="443"/>
      <c r="N4" s="443"/>
      <c r="O4" s="443"/>
      <c r="P4" s="443"/>
      <c r="Q4" s="444"/>
      <c r="W4" s="295"/>
    </row>
    <row r="5" spans="1:23" x14ac:dyDescent="0.25">
      <c r="A5" s="36"/>
      <c r="B5" s="157" t="s">
        <v>202</v>
      </c>
      <c r="C5" s="21"/>
      <c r="D5" s="21"/>
      <c r="E5" s="145"/>
      <c r="F5" s="84">
        <v>519.12</v>
      </c>
      <c r="G5" s="174">
        <v>479.41818181818178</v>
      </c>
      <c r="H5" s="175">
        <v>429.02479338842966</v>
      </c>
      <c r="I5" s="20"/>
      <c r="T5" s="445" t="str">
        <f>IF(M10&lt;&gt;"ok","required:","NOT required:")</f>
        <v>required:</v>
      </c>
      <c r="U5" s="411"/>
      <c r="V5" s="445" t="str">
        <f>IF(M20&lt;&gt;"usual","required:","NOT required:")</f>
        <v>required:</v>
      </c>
      <c r="W5" s="299"/>
    </row>
    <row r="6" spans="1:23" x14ac:dyDescent="0.25">
      <c r="A6" s="36"/>
      <c r="B6" s="157" t="s">
        <v>203</v>
      </c>
      <c r="C6" s="21"/>
      <c r="D6" s="21"/>
      <c r="E6" s="145"/>
      <c r="F6" s="184">
        <v>983.18181818181813</v>
      </c>
      <c r="G6" s="174">
        <v>893.80165289256183</v>
      </c>
      <c r="H6" s="175">
        <v>812.54695717505615</v>
      </c>
      <c r="I6" s="20"/>
      <c r="T6" s="446" t="s">
        <v>861</v>
      </c>
      <c r="U6" s="447"/>
      <c r="V6" s="448" t="s">
        <v>862</v>
      </c>
      <c r="W6" s="449"/>
    </row>
    <row r="7" spans="1:23" x14ac:dyDescent="0.25">
      <c r="A7" s="36"/>
      <c r="B7" s="158" t="s">
        <v>204</v>
      </c>
      <c r="C7" s="147"/>
      <c r="D7" s="147"/>
      <c r="E7" s="149"/>
      <c r="F7" s="185">
        <v>549.19600000000003</v>
      </c>
      <c r="G7" s="172">
        <v>524.23254545454552</v>
      </c>
      <c r="H7" s="173">
        <v>433.68328760330581</v>
      </c>
      <c r="I7" s="20"/>
      <c r="K7" s="283" t="s">
        <v>863</v>
      </c>
      <c r="L7" s="450">
        <f>F6/F27</f>
        <v>6.7275482876505892</v>
      </c>
      <c r="M7" s="451" t="str">
        <f>IF(L7&gt;=900%,"unusual","ok")</f>
        <v>ok</v>
      </c>
      <c r="Q7" s="295"/>
      <c r="R7" s="452"/>
      <c r="S7" s="295"/>
      <c r="T7" s="451" t="s">
        <v>863</v>
      </c>
      <c r="U7" s="453">
        <f>IF(M10="ok","",F6/(F27-P10))</f>
        <v>7.9422297036849399</v>
      </c>
      <c r="V7" s="295"/>
      <c r="W7" s="292" t="s">
        <v>246</v>
      </c>
    </row>
    <row r="8" spans="1:23" x14ac:dyDescent="0.25">
      <c r="A8" s="36"/>
      <c r="B8" s="157" t="s">
        <v>205</v>
      </c>
      <c r="C8" s="21"/>
      <c r="D8" s="21"/>
      <c r="E8" s="145"/>
      <c r="F8" s="84">
        <v>28.932700000000001</v>
      </c>
      <c r="G8" s="174">
        <v>47.642181818181804</v>
      </c>
      <c r="H8" s="175">
        <v>27.0694214876033</v>
      </c>
      <c r="I8" s="20"/>
      <c r="K8" s="283" t="s">
        <v>864</v>
      </c>
      <c r="L8" s="450">
        <f>F7/F27</f>
        <v>3.7579444015931656</v>
      </c>
      <c r="M8" s="451" t="str">
        <f>IF(L8&gt;=300%,"unusual","ok")</f>
        <v>unusual</v>
      </c>
      <c r="Q8" s="295"/>
      <c r="R8" s="452"/>
      <c r="T8" s="451" t="s">
        <v>864</v>
      </c>
      <c r="U8" s="453">
        <f>IF(M10="ok","",F7/(F27-P10))</f>
        <v>4.4364538721955151</v>
      </c>
      <c r="V8" s="295"/>
      <c r="W8" s="292" t="s">
        <v>246</v>
      </c>
    </row>
    <row r="9" spans="1:23" x14ac:dyDescent="0.25">
      <c r="A9" s="36"/>
      <c r="B9" s="178" t="s">
        <v>206</v>
      </c>
      <c r="C9" s="140"/>
      <c r="D9" s="140"/>
      <c r="E9" s="142"/>
      <c r="F9" s="187">
        <v>191.58</v>
      </c>
      <c r="G9" s="170">
        <v>171.35454545454542</v>
      </c>
      <c r="H9" s="171">
        <v>158.33057851239664</v>
      </c>
      <c r="I9" s="20"/>
      <c r="K9" s="283" t="s">
        <v>865</v>
      </c>
      <c r="L9" s="450">
        <f>(F7-G7)/G7</f>
        <v>4.7619047619047547E-2</v>
      </c>
      <c r="M9" s="451" t="str">
        <f>IF(OR(L9&lt;=-33%, L9&gt;=33%),"unusual","ok")</f>
        <v>ok</v>
      </c>
      <c r="Q9" s="295"/>
      <c r="R9" s="452"/>
      <c r="T9" s="283" t="s">
        <v>865</v>
      </c>
      <c r="U9" s="292" t="s">
        <v>246</v>
      </c>
      <c r="V9" s="295"/>
      <c r="W9" s="292" t="s">
        <v>246</v>
      </c>
    </row>
    <row r="10" spans="1:23" x14ac:dyDescent="0.25">
      <c r="A10" s="36"/>
      <c r="B10" s="157" t="s">
        <v>207</v>
      </c>
      <c r="C10" s="21"/>
      <c r="D10" s="21"/>
      <c r="E10" s="145"/>
      <c r="F10" s="84">
        <v>319.3</v>
      </c>
      <c r="G10" s="174">
        <v>285.59090909090907</v>
      </c>
      <c r="H10" s="175">
        <v>263.88429752066111</v>
      </c>
      <c r="I10" s="20"/>
      <c r="K10" s="283" t="s">
        <v>866</v>
      </c>
      <c r="L10" s="450">
        <f>P10/F27</f>
        <v>0.15293959773925675</v>
      </c>
      <c r="M10" s="451" t="str">
        <f>IF(L10&gt;=15%,"unusual","ok")</f>
        <v>unusual</v>
      </c>
      <c r="N10" s="292" t="s">
        <v>867</v>
      </c>
      <c r="O10" s="451" t="s">
        <v>868</v>
      </c>
      <c r="P10" s="377">
        <f>(SUM(F11:F12)/SUM(F9:F10))*F24</f>
        <v>22.351000000000003</v>
      </c>
      <c r="Q10" s="296"/>
      <c r="R10" s="458" t="s">
        <v>894</v>
      </c>
      <c r="T10" s="283" t="s">
        <v>866</v>
      </c>
      <c r="U10" s="292" t="s">
        <v>246</v>
      </c>
      <c r="V10" s="295"/>
      <c r="W10" s="292" t="s">
        <v>246</v>
      </c>
    </row>
    <row r="11" spans="1:23" x14ac:dyDescent="0.25">
      <c r="A11" s="36"/>
      <c r="B11" s="157" t="s">
        <v>208</v>
      </c>
      <c r="C11" s="21"/>
      <c r="D11" s="21"/>
      <c r="E11" s="145"/>
      <c r="F11" s="84">
        <v>55.877499999999998</v>
      </c>
      <c r="G11" s="174">
        <v>49.978409090909082</v>
      </c>
      <c r="H11" s="175">
        <v>46.17975206611569</v>
      </c>
      <c r="I11" s="20"/>
      <c r="L11" s="450"/>
      <c r="M11" s="283"/>
      <c r="Q11" s="459" t="s">
        <v>894</v>
      </c>
      <c r="R11" s="460" t="s">
        <v>895</v>
      </c>
      <c r="V11" s="295"/>
      <c r="W11" s="295"/>
    </row>
    <row r="12" spans="1:23" x14ac:dyDescent="0.25">
      <c r="A12" s="36"/>
      <c r="B12" s="158" t="s">
        <v>209</v>
      </c>
      <c r="C12" s="147"/>
      <c r="D12" s="147"/>
      <c r="E12" s="149"/>
      <c r="F12" s="186">
        <v>33.526499999999999</v>
      </c>
      <c r="G12" s="172">
        <v>29.987045454545452</v>
      </c>
      <c r="H12" s="173">
        <v>27.707851239669417</v>
      </c>
      <c r="I12" s="20"/>
      <c r="K12" s="283" t="s">
        <v>869</v>
      </c>
      <c r="L12" s="450">
        <f>P12+P13-P14</f>
        <v>1.0339841025936425</v>
      </c>
      <c r="M12" s="370" t="str">
        <f>IF(L12&lt;100%,"usual","not ok")</f>
        <v>not ok</v>
      </c>
      <c r="N12" s="292" t="s">
        <v>867</v>
      </c>
      <c r="O12" s="451" t="s">
        <v>870</v>
      </c>
      <c r="P12" s="315">
        <f>(SUM(F14:G14)+SUM(F15:G15))/SUM(F5:G5)</f>
        <v>0.89018150746811697</v>
      </c>
      <c r="Q12" s="461">
        <f>F29</f>
        <v>45.373934545454624</v>
      </c>
      <c r="R12" s="462">
        <f>(SUM(F14:G14)+SUM(F15:G15)-Q12)/SUM(F5:G5)</f>
        <v>0.84474114737809447</v>
      </c>
      <c r="T12" s="454" t="s">
        <v>869</v>
      </c>
      <c r="U12" s="292" t="s">
        <v>246</v>
      </c>
      <c r="V12" s="295"/>
      <c r="W12" s="463">
        <f>IF(M20="not ok",R12+P13-P14,"")</f>
        <v>0.98854374250361998</v>
      </c>
    </row>
    <row r="13" spans="1:23" x14ac:dyDescent="0.25">
      <c r="A13" s="36"/>
      <c r="B13" s="157" t="s">
        <v>210</v>
      </c>
      <c r="C13" s="21"/>
      <c r="D13" s="21"/>
      <c r="E13" s="145"/>
      <c r="F13" s="84">
        <v>15.207027119999999</v>
      </c>
      <c r="G13" s="174">
        <v>27.26657349818181</v>
      </c>
      <c r="H13" s="175">
        <v>15.176200462809913</v>
      </c>
      <c r="I13" s="20"/>
      <c r="K13" s="283" t="s">
        <v>871</v>
      </c>
      <c r="L13" s="380">
        <f>2*F8/(SUM(F17:G17)+SUM(F18:G18)-SUM(F26:G26)-F8)</f>
        <v>2.7990804662439722E-2</v>
      </c>
      <c r="M13" s="370" t="str">
        <f>IF(AND(L13&gt;2%,L13&lt;5.5%),"usual","not ok")</f>
        <v>usual</v>
      </c>
      <c r="O13" s="451" t="s">
        <v>872</v>
      </c>
      <c r="P13" s="315">
        <f>(SUM(F16:G16)-SUM(F13:G13))/SUM(F7:G7)</f>
        <v>0.22048957937158706</v>
      </c>
      <c r="Q13" s="315"/>
      <c r="R13" s="452"/>
      <c r="T13" s="283" t="s">
        <v>871</v>
      </c>
      <c r="U13" s="292" t="s">
        <v>246</v>
      </c>
      <c r="V13" s="295"/>
      <c r="W13" s="292" t="s">
        <v>246</v>
      </c>
    </row>
    <row r="14" spans="1:23" x14ac:dyDescent="0.25">
      <c r="A14" s="36"/>
      <c r="B14" s="178" t="s">
        <v>211</v>
      </c>
      <c r="C14" s="140"/>
      <c r="D14" s="140"/>
      <c r="E14" s="142"/>
      <c r="F14" s="187">
        <v>467.20800000000003</v>
      </c>
      <c r="G14" s="189">
        <v>407.50545454545448</v>
      </c>
      <c r="H14" s="171">
        <v>343.21983471074373</v>
      </c>
      <c r="I14" s="20"/>
      <c r="K14" s="283" t="s">
        <v>873</v>
      </c>
      <c r="L14" s="380">
        <f>(F27-G27)/G27</f>
        <v>3.9500000000000132E-2</v>
      </c>
      <c r="M14" s="370" t="str">
        <f>IF(AND(L14&gt;-10%,L14&lt;50%),"usual","not ok")</f>
        <v>usual</v>
      </c>
      <c r="O14" s="451" t="s">
        <v>874</v>
      </c>
      <c r="P14" s="315">
        <f>SUM(F8:G8)/SUM(F5:G5)</f>
        <v>7.6686984246061504E-2</v>
      </c>
      <c r="Q14" s="315"/>
      <c r="R14" s="452"/>
      <c r="T14" s="451" t="s">
        <v>873</v>
      </c>
      <c r="U14" s="453">
        <f>IF(M10="ok","",(F27-P10-G27)/G27)</f>
        <v>-0.11948071184995725</v>
      </c>
      <c r="V14" s="295"/>
      <c r="W14" s="292" t="s">
        <v>246</v>
      </c>
    </row>
    <row r="15" spans="1:23" x14ac:dyDescent="0.25">
      <c r="A15" s="36"/>
      <c r="B15" s="157" t="s">
        <v>29</v>
      </c>
      <c r="C15" s="21"/>
      <c r="D15" s="21"/>
      <c r="E15" s="145"/>
      <c r="F15" s="84">
        <v>5.2526275272800005</v>
      </c>
      <c r="G15" s="174">
        <v>8.9141418826472698</v>
      </c>
      <c r="H15" s="175">
        <v>5.0272290120991716</v>
      </c>
      <c r="I15" s="20"/>
      <c r="K15" s="283" t="s">
        <v>875</v>
      </c>
      <c r="L15" s="380">
        <f>(F27-G27-F28)/G27</f>
        <v>2.1269230769230839E-2</v>
      </c>
      <c r="M15" s="370" t="str">
        <f>IF(AND(L15&gt;-10%,L15&lt;25%),"usual","not ok")</f>
        <v>usual</v>
      </c>
      <c r="Q15" s="295"/>
      <c r="R15" s="452"/>
      <c r="T15" s="283" t="s">
        <v>875</v>
      </c>
      <c r="U15" s="292" t="s">
        <v>246</v>
      </c>
      <c r="V15" s="295"/>
      <c r="W15" s="292" t="s">
        <v>246</v>
      </c>
    </row>
    <row r="16" spans="1:23" x14ac:dyDescent="0.25">
      <c r="A16" s="36"/>
      <c r="B16" s="157" t="s">
        <v>212</v>
      </c>
      <c r="C16" s="21"/>
      <c r="D16" s="21"/>
      <c r="E16" s="145"/>
      <c r="F16" s="84">
        <v>148.0625</v>
      </c>
      <c r="G16" s="174">
        <v>131.09090909090909</v>
      </c>
      <c r="H16" s="175">
        <v>120.23760330578509</v>
      </c>
      <c r="I16" s="74"/>
      <c r="L16" s="450"/>
      <c r="M16" s="283"/>
      <c r="Q16" s="295"/>
      <c r="R16" s="315"/>
      <c r="V16" s="295"/>
      <c r="W16" s="295"/>
    </row>
    <row r="17" spans="1:23" x14ac:dyDescent="0.25">
      <c r="A17" s="36"/>
      <c r="B17" s="157" t="s">
        <v>213</v>
      </c>
      <c r="C17" s="21"/>
      <c r="D17" s="21"/>
      <c r="E17" s="145"/>
      <c r="F17" s="84">
        <v>1094.8899999999999</v>
      </c>
      <c r="G17" s="174">
        <v>995.35454545454525</v>
      </c>
      <c r="H17" s="175">
        <v>904.86776859504107</v>
      </c>
      <c r="I17" s="74"/>
      <c r="K17" s="283" t="s">
        <v>876</v>
      </c>
      <c r="L17" s="450">
        <f>(F22-F21)/F19</f>
        <v>0.93047986829727192</v>
      </c>
      <c r="M17" s="370" t="str">
        <f>IF(L17&lt;100%,"usual","not ok")</f>
        <v>usual</v>
      </c>
      <c r="Q17" s="295"/>
      <c r="R17" s="452"/>
      <c r="T17" s="283" t="s">
        <v>876</v>
      </c>
      <c r="U17" s="292" t="s">
        <v>246</v>
      </c>
      <c r="V17" s="295"/>
      <c r="W17" s="292" t="s">
        <v>246</v>
      </c>
    </row>
    <row r="18" spans="1:23" x14ac:dyDescent="0.25">
      <c r="A18" s="36"/>
      <c r="B18" s="157" t="s">
        <v>214</v>
      </c>
      <c r="C18" s="21"/>
      <c r="D18" s="21"/>
      <c r="E18" s="145"/>
      <c r="F18" s="84">
        <v>2.6263137636400002</v>
      </c>
      <c r="G18" s="174">
        <v>4.4570709413236349</v>
      </c>
      <c r="H18" s="175">
        <v>2.5136145060495858</v>
      </c>
      <c r="I18" s="74"/>
      <c r="K18" s="283" t="s">
        <v>877</v>
      </c>
      <c r="L18" s="450">
        <f>F20/F27</f>
        <v>0.44401818698493889</v>
      </c>
      <c r="M18" s="370" t="str">
        <f>IF(L18&lt;40%,"usual","not ok")</f>
        <v>not ok</v>
      </c>
      <c r="Q18" s="295"/>
      <c r="R18" s="452"/>
      <c r="T18" s="451" t="s">
        <v>877</v>
      </c>
      <c r="U18" s="453">
        <f>IF(M10="ok","",F20/(F27-P10))</f>
        <v>0.52418716044320601</v>
      </c>
      <c r="V18" s="295"/>
      <c r="W18" s="292" t="s">
        <v>246</v>
      </c>
    </row>
    <row r="19" spans="1:23" x14ac:dyDescent="0.25">
      <c r="A19" s="36"/>
      <c r="B19" s="157" t="s">
        <v>215</v>
      </c>
      <c r="C19" s="21"/>
      <c r="D19" s="21"/>
      <c r="E19" s="145"/>
      <c r="F19" s="84">
        <v>2189.7799999999997</v>
      </c>
      <c r="G19" s="174">
        <v>1990.7090909090905</v>
      </c>
      <c r="H19" s="175">
        <v>1809.7355371900821</v>
      </c>
      <c r="I19" s="74"/>
      <c r="L19" s="450"/>
      <c r="M19" s="283"/>
      <c r="Q19" s="295"/>
      <c r="R19" s="452"/>
      <c r="V19" s="295"/>
      <c r="W19" s="295"/>
    </row>
    <row r="20" spans="1:23" ht="15" customHeight="1" x14ac:dyDescent="0.25">
      <c r="A20" s="36"/>
      <c r="B20" s="157" t="s">
        <v>216</v>
      </c>
      <c r="C20" s="21"/>
      <c r="D20" s="21"/>
      <c r="E20" s="145"/>
      <c r="F20" s="84">
        <v>64.89</v>
      </c>
      <c r="G20" s="174">
        <v>0</v>
      </c>
      <c r="H20" s="175">
        <v>0</v>
      </c>
      <c r="I20" s="74"/>
      <c r="K20" s="283" t="s">
        <v>878</v>
      </c>
      <c r="L20" s="455">
        <f>F29/G27</f>
        <v>0.32274083546462123</v>
      </c>
      <c r="M20" s="370" t="str">
        <f>IF(L20&lt;20%,"usual","not ok")</f>
        <v>not ok</v>
      </c>
      <c r="Q20" s="295"/>
      <c r="R20" s="452"/>
      <c r="T20" s="283" t="s">
        <v>878</v>
      </c>
      <c r="U20" s="292" t="s">
        <v>246</v>
      </c>
      <c r="V20" s="295"/>
      <c r="W20" s="292" t="s">
        <v>246</v>
      </c>
    </row>
    <row r="21" spans="1:23" ht="15" customHeight="1" x14ac:dyDescent="0.25">
      <c r="A21" s="36"/>
      <c r="B21" s="158" t="s">
        <v>217</v>
      </c>
      <c r="C21" s="147"/>
      <c r="D21" s="147"/>
      <c r="E21" s="149"/>
      <c r="F21" s="186">
        <v>16.248456000000001</v>
      </c>
      <c r="G21" s="172">
        <v>0</v>
      </c>
      <c r="H21" s="173">
        <v>0</v>
      </c>
      <c r="I21" s="74"/>
      <c r="K21" s="283" t="s">
        <v>879</v>
      </c>
      <c r="L21" s="455">
        <f>F30/H27</f>
        <v>0.51567239635995998</v>
      </c>
      <c r="M21" s="370" t="str">
        <f>IF(L21&lt;20%,"usual","not ok")</f>
        <v>not ok</v>
      </c>
      <c r="Q21" s="295"/>
      <c r="R21" s="452"/>
      <c r="T21" s="283" t="s">
        <v>879</v>
      </c>
      <c r="U21" s="292" t="s">
        <v>246</v>
      </c>
      <c r="V21" s="295"/>
      <c r="W21" s="292" t="s">
        <v>246</v>
      </c>
    </row>
    <row r="22" spans="1:23" ht="15" customHeight="1" x14ac:dyDescent="0.25">
      <c r="A22" s="36"/>
      <c r="B22" s="157" t="s">
        <v>35</v>
      </c>
      <c r="C22" s="21"/>
      <c r="D22" s="21"/>
      <c r="E22" s="145"/>
      <c r="F22" s="84">
        <v>2053.7946619999998</v>
      </c>
      <c r="G22" s="174">
        <v>1800.9945145454542</v>
      </c>
      <c r="H22" s="175">
        <v>1592.2053256198342</v>
      </c>
      <c r="I22" s="74"/>
      <c r="K22" s="283" t="s">
        <v>880</v>
      </c>
      <c r="L22" s="450">
        <f>P22/F27</f>
        <v>0.47606519963057753</v>
      </c>
      <c r="M22" s="370" t="str">
        <f>IF(L22&lt;25%,"usual","not ok")</f>
        <v>not ok</v>
      </c>
      <c r="N22" s="292" t="s">
        <v>867</v>
      </c>
      <c r="O22" s="451" t="s">
        <v>881</v>
      </c>
      <c r="P22" s="296">
        <f>P23-F25</f>
        <v>69.573435750000101</v>
      </c>
      <c r="Q22" s="295"/>
      <c r="R22" s="452"/>
      <c r="T22" s="451" t="s">
        <v>880</v>
      </c>
      <c r="U22" s="453">
        <f>IF(M10="ok","",P22/(F27-P10))</f>
        <v>0.56202036874819528</v>
      </c>
      <c r="V22" s="295"/>
      <c r="W22" s="292" t="s">
        <v>246</v>
      </c>
    </row>
    <row r="23" spans="1:23" ht="15" customHeight="1" x14ac:dyDescent="0.25">
      <c r="A23" s="36"/>
      <c r="B23" s="178" t="s">
        <v>218</v>
      </c>
      <c r="C23" s="140"/>
      <c r="D23" s="140"/>
      <c r="E23" s="142"/>
      <c r="F23" s="187">
        <v>95.79</v>
      </c>
      <c r="G23" s="170"/>
      <c r="H23" s="171"/>
      <c r="I23" s="74"/>
      <c r="O23" s="451" t="s">
        <v>882</v>
      </c>
      <c r="P23" s="296">
        <f>P24*F5</f>
        <v>231.7984357500001</v>
      </c>
      <c r="Q23" s="295"/>
      <c r="R23" s="295"/>
      <c r="T23" s="456"/>
      <c r="U23" s="456"/>
      <c r="V23" s="295"/>
      <c r="W23" s="295"/>
    </row>
    <row r="24" spans="1:23" x14ac:dyDescent="0.25">
      <c r="A24" s="36"/>
      <c r="B24" s="157" t="s">
        <v>219</v>
      </c>
      <c r="C24" s="21"/>
      <c r="D24" s="21"/>
      <c r="E24" s="145"/>
      <c r="F24" s="186">
        <v>127.72000000000001</v>
      </c>
      <c r="G24" s="172"/>
      <c r="H24" s="173"/>
      <c r="I24" s="74"/>
      <c r="O24" s="451" t="s">
        <v>883</v>
      </c>
      <c r="P24" s="426">
        <f>AVERAGE(S24,S25)</f>
        <v>0.44652187500000018</v>
      </c>
      <c r="Q24" s="292" t="s">
        <v>867</v>
      </c>
      <c r="R24" s="369" t="s">
        <v>884</v>
      </c>
      <c r="S24" s="456">
        <f>(G25+F29)/G5</f>
        <v>0.40714375000000019</v>
      </c>
      <c r="T24" s="456"/>
      <c r="U24" s="456"/>
      <c r="V24" s="295"/>
      <c r="W24" s="295"/>
    </row>
    <row r="25" spans="1:23" x14ac:dyDescent="0.25">
      <c r="A25" s="36"/>
      <c r="B25" s="178" t="s">
        <v>220</v>
      </c>
      <c r="C25" s="140"/>
      <c r="D25" s="140"/>
      <c r="E25" s="142"/>
      <c r="F25" s="84">
        <v>162.22499999999999</v>
      </c>
      <c r="G25" s="174">
        <v>149.81818181818181</v>
      </c>
      <c r="H25" s="175">
        <v>134.07024793388427</v>
      </c>
      <c r="I25" s="74"/>
      <c r="K25" s="295"/>
      <c r="L25" s="295"/>
      <c r="M25" s="295"/>
      <c r="N25" s="295"/>
      <c r="O25" s="295"/>
      <c r="P25" s="295"/>
      <c r="R25" s="369" t="s">
        <v>885</v>
      </c>
      <c r="S25" s="456">
        <f>(H25+F30)/H5</f>
        <v>0.48590000000000017</v>
      </c>
      <c r="T25" s="295"/>
      <c r="U25" s="295"/>
      <c r="V25" s="295"/>
      <c r="W25" s="295"/>
    </row>
    <row r="26" spans="1:23" x14ac:dyDescent="0.25">
      <c r="A26" s="24"/>
      <c r="B26" s="157" t="s">
        <v>221</v>
      </c>
      <c r="C26" s="21"/>
      <c r="D26" s="21"/>
      <c r="E26" s="145"/>
      <c r="F26" s="84">
        <v>1.0948899999999999</v>
      </c>
      <c r="G26" s="174"/>
      <c r="H26" s="175"/>
      <c r="I26" s="74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</row>
    <row r="27" spans="1:23" x14ac:dyDescent="0.25">
      <c r="A27" s="24"/>
      <c r="B27" s="157" t="s">
        <v>36</v>
      </c>
      <c r="C27" s="21"/>
      <c r="D27" s="21"/>
      <c r="E27" s="145"/>
      <c r="F27" s="84">
        <v>146.14266240000001</v>
      </c>
      <c r="G27" s="174">
        <v>140.58938181818181</v>
      </c>
      <c r="H27" s="175">
        <v>144.26387702479337</v>
      </c>
      <c r="I27" s="74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</row>
    <row r="28" spans="1:23" x14ac:dyDescent="0.25">
      <c r="A28" s="24"/>
      <c r="B28" s="158" t="s">
        <v>222</v>
      </c>
      <c r="C28" s="147"/>
      <c r="D28" s="147"/>
      <c r="E28" s="149"/>
      <c r="F28" s="184">
        <v>2.5630525762237846</v>
      </c>
      <c r="G28" s="190">
        <v>0</v>
      </c>
      <c r="H28" s="175"/>
      <c r="I28" s="74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</row>
    <row r="29" spans="1:23" x14ac:dyDescent="0.25">
      <c r="A29" s="24"/>
      <c r="B29" s="178" t="s">
        <v>223</v>
      </c>
      <c r="C29" s="140"/>
      <c r="D29" s="140"/>
      <c r="E29" s="142"/>
      <c r="F29" s="187">
        <v>45.373934545454624</v>
      </c>
      <c r="G29" s="170">
        <v>48.342786115702495</v>
      </c>
      <c r="H29" s="171"/>
      <c r="I29" s="74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1:23" x14ac:dyDescent="0.25">
      <c r="A30" s="24"/>
      <c r="B30" s="158" t="s">
        <v>224</v>
      </c>
      <c r="C30" s="147"/>
      <c r="D30" s="147"/>
      <c r="E30" s="149"/>
      <c r="F30" s="186">
        <v>74.392899173553772</v>
      </c>
      <c r="G30" s="172"/>
      <c r="H30" s="173"/>
      <c r="I30" s="74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</row>
    <row r="31" spans="1:23" x14ac:dyDescent="0.25">
      <c r="A31" s="24"/>
      <c r="B31" s="96"/>
      <c r="C31" s="59"/>
      <c r="D31" s="59"/>
      <c r="E31" s="30"/>
      <c r="F31" s="30"/>
      <c r="G31" s="84"/>
      <c r="H31" s="19"/>
      <c r="I31" s="74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</row>
    <row r="32" spans="1:23" x14ac:dyDescent="0.25">
      <c r="A32" s="29" t="s">
        <v>2</v>
      </c>
      <c r="B32" s="82" t="s">
        <v>225</v>
      </c>
      <c r="C32" s="89"/>
      <c r="D32" s="89"/>
      <c r="E32" s="91"/>
      <c r="F32" s="91"/>
      <c r="G32" s="90"/>
      <c r="H32" s="19"/>
      <c r="I32" s="20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1:23" ht="15.75" thickBot="1" x14ac:dyDescent="0.3">
      <c r="A33" s="9">
        <f>INDEX('Point Grid'!$C$8:$I$32,MATCH($A$1,'Point Grid'!$A$8:$A$32,0),MATCH(A32,'Point Grid'!$C$7:$I$7,0))</f>
        <v>3.25</v>
      </c>
      <c r="B33" s="82"/>
      <c r="C33" s="89"/>
      <c r="D33" s="89"/>
      <c r="E33" s="91"/>
      <c r="F33" s="91"/>
      <c r="G33" s="90"/>
      <c r="H33" s="19"/>
      <c r="I33" s="20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</row>
    <row r="34" spans="1:23" ht="15.75" thickBot="1" x14ac:dyDescent="0.3">
      <c r="A34" s="5"/>
      <c r="B34" s="82"/>
      <c r="C34" s="89"/>
      <c r="D34" s="89"/>
      <c r="E34" s="91"/>
      <c r="F34" s="91"/>
      <c r="G34" s="90"/>
      <c r="H34" s="19"/>
      <c r="I34" s="20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</row>
    <row r="35" spans="1:23" x14ac:dyDescent="0.25">
      <c r="A35" s="36"/>
      <c r="B35" s="82"/>
      <c r="C35" s="89"/>
      <c r="D35" s="89"/>
      <c r="E35" s="91"/>
      <c r="F35" s="91"/>
      <c r="G35" s="90"/>
      <c r="H35" s="19"/>
      <c r="I35" s="20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</row>
    <row r="36" spans="1:23" x14ac:dyDescent="0.25">
      <c r="A36" s="29" t="s">
        <v>3</v>
      </c>
      <c r="B36" s="59" t="s">
        <v>226</v>
      </c>
      <c r="C36" s="59"/>
      <c r="D36" s="59"/>
      <c r="E36" s="85"/>
      <c r="F36" s="85"/>
      <c r="G36" s="85"/>
      <c r="H36" s="19"/>
      <c r="I36" s="20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</row>
    <row r="37" spans="1:23" ht="15.75" thickBot="1" x14ac:dyDescent="0.3">
      <c r="A37" s="9">
        <f>INDEX('Point Grid'!$C$8:$I$32,MATCH($A$1,'Point Grid'!$A$8:$A$32,0),MATCH(A36,'Point Grid'!$C$7:$I$7,0))</f>
        <v>1.5</v>
      </c>
      <c r="B37" s="59"/>
      <c r="C37" s="59"/>
      <c r="D37" s="59"/>
      <c r="E37" s="85"/>
      <c r="F37" s="85"/>
      <c r="G37" s="85"/>
      <c r="H37" s="19"/>
      <c r="I37" s="20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</row>
    <row r="38" spans="1:23" ht="15.75" thickBot="1" x14ac:dyDescent="0.3">
      <c r="A38" s="5"/>
      <c r="B38" s="59"/>
      <c r="C38" s="19"/>
      <c r="D38" s="19"/>
      <c r="E38" s="19"/>
      <c r="F38" s="19"/>
      <c r="G38" s="19"/>
      <c r="H38" s="19"/>
      <c r="I38" s="20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</row>
    <row r="39" spans="1:23" x14ac:dyDescent="0.25">
      <c r="A39" s="30"/>
      <c r="B39" s="59"/>
      <c r="C39" s="19"/>
      <c r="D39" s="19"/>
      <c r="E39" s="19"/>
      <c r="F39" s="19"/>
      <c r="G39" s="19"/>
      <c r="H39" s="19"/>
      <c r="I39" s="20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</row>
    <row r="40" spans="1:23" x14ac:dyDescent="0.25">
      <c r="A40" s="29" t="s">
        <v>4</v>
      </c>
      <c r="B40" s="59" t="s">
        <v>227</v>
      </c>
      <c r="C40" s="19"/>
      <c r="D40" s="19"/>
      <c r="E40" s="19"/>
      <c r="F40" s="19"/>
      <c r="G40" s="19"/>
      <c r="H40" s="19"/>
      <c r="I40" s="20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</row>
    <row r="41" spans="1:23" ht="15.75" thickBot="1" x14ac:dyDescent="0.3">
      <c r="A41" s="9">
        <f>INDEX('Point Grid'!$C$8:$I$32,MATCH($A$1,'Point Grid'!$A$8:$A$32,0),MATCH(A40,'Point Grid'!$C$7:$I$7,0))</f>
        <v>1.5</v>
      </c>
      <c r="B41" s="59"/>
      <c r="C41" s="19"/>
      <c r="D41" s="19"/>
      <c r="E41" s="19"/>
      <c r="F41" s="19"/>
      <c r="G41" s="19"/>
      <c r="H41" s="19"/>
      <c r="I41" s="20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</row>
    <row r="42" spans="1:23" ht="15.75" thickBot="1" x14ac:dyDescent="0.3">
      <c r="A42" s="5"/>
      <c r="B42" s="59"/>
      <c r="C42" s="19"/>
      <c r="D42" s="19"/>
      <c r="E42" s="19"/>
      <c r="F42" s="19"/>
      <c r="G42" s="19"/>
      <c r="H42" s="19"/>
      <c r="I42" s="20"/>
    </row>
    <row r="43" spans="1:23" ht="15.75" thickBot="1" x14ac:dyDescent="0.3">
      <c r="A43" s="37"/>
      <c r="B43" s="49"/>
      <c r="C43" s="49"/>
      <c r="D43" s="49"/>
      <c r="E43" s="49"/>
      <c r="F43" s="49"/>
      <c r="G43" s="49"/>
      <c r="H43" s="49"/>
      <c r="I43" s="48"/>
    </row>
    <row r="44" spans="1:23" x14ac:dyDescent="0.25">
      <c r="B44" s="46"/>
      <c r="C44" s="46"/>
      <c r="D44" s="46"/>
      <c r="E44" s="46"/>
      <c r="F44" s="46"/>
      <c r="G44" s="46"/>
      <c r="H44" s="46"/>
      <c r="I44" s="46"/>
    </row>
    <row r="45" spans="1:23" x14ac:dyDescent="0.25">
      <c r="B45" s="46"/>
      <c r="C45" s="46"/>
      <c r="D45" s="46"/>
      <c r="E45" s="46"/>
      <c r="F45" s="46"/>
      <c r="G45" s="46"/>
      <c r="H45" s="46"/>
      <c r="I45" s="46"/>
    </row>
    <row r="46" spans="1:23" x14ac:dyDescent="0.25">
      <c r="B46" s="46"/>
      <c r="C46" s="46"/>
      <c r="D46" s="46"/>
      <c r="E46" s="46"/>
      <c r="F46" s="46"/>
      <c r="G46" s="46"/>
      <c r="H46" s="46"/>
      <c r="I46" s="46"/>
    </row>
    <row r="47" spans="1:23" x14ac:dyDescent="0.25">
      <c r="B47" s="46"/>
      <c r="C47" s="46"/>
      <c r="D47" s="46"/>
      <c r="E47" s="46"/>
      <c r="F47" s="46"/>
      <c r="G47" s="46"/>
      <c r="H47" s="46"/>
      <c r="I47" s="46"/>
    </row>
    <row r="48" spans="1:23" x14ac:dyDescent="0.25">
      <c r="B48" s="46"/>
      <c r="C48" s="46"/>
      <c r="D48" s="46"/>
      <c r="E48" s="46"/>
      <c r="F48" s="46"/>
      <c r="G48" s="46"/>
      <c r="H48" s="46"/>
      <c r="I48" s="46"/>
    </row>
    <row r="49" spans="2:9" x14ac:dyDescent="0.25">
      <c r="B49" s="46"/>
      <c r="C49" s="46"/>
      <c r="D49" s="46"/>
      <c r="E49" s="46"/>
      <c r="F49" s="46"/>
      <c r="G49" s="46"/>
      <c r="H49" s="46"/>
      <c r="I49" s="46"/>
    </row>
    <row r="50" spans="2:9" x14ac:dyDescent="0.25">
      <c r="B50" s="46"/>
      <c r="C50" s="46"/>
      <c r="D50" s="46"/>
      <c r="E50" s="46"/>
      <c r="F50" s="46"/>
      <c r="G50" s="46"/>
      <c r="H50" s="46"/>
      <c r="I50" s="46"/>
    </row>
    <row r="51" spans="2:9" x14ac:dyDescent="0.25">
      <c r="B51" s="46"/>
      <c r="C51" s="46"/>
      <c r="D51" s="46"/>
      <c r="E51" s="46"/>
      <c r="F51" s="46"/>
      <c r="G51" s="46"/>
      <c r="H51" s="46"/>
      <c r="I51" s="46"/>
    </row>
    <row r="52" spans="2:9" x14ac:dyDescent="0.25">
      <c r="B52" s="46"/>
      <c r="C52" s="46"/>
      <c r="D52" s="46"/>
      <c r="E52" s="46"/>
      <c r="F52" s="46"/>
      <c r="G52" s="46"/>
      <c r="H52" s="46"/>
      <c r="I52" s="46"/>
    </row>
    <row r="53" spans="2:9" x14ac:dyDescent="0.25">
      <c r="B53" s="46"/>
      <c r="C53" s="46"/>
      <c r="D53" s="46"/>
      <c r="E53" s="46"/>
      <c r="F53" s="46"/>
      <c r="G53" s="46"/>
      <c r="H53" s="46"/>
      <c r="I53" s="46"/>
    </row>
    <row r="54" spans="2:9" x14ac:dyDescent="0.25">
      <c r="B54" s="46"/>
      <c r="C54" s="46"/>
      <c r="D54" s="46"/>
      <c r="E54" s="46"/>
      <c r="F54" s="46"/>
      <c r="G54" s="46"/>
      <c r="H54" s="46"/>
      <c r="I54" s="46"/>
    </row>
    <row r="55" spans="2:9" x14ac:dyDescent="0.25">
      <c r="B55" s="46"/>
      <c r="C55" s="46"/>
      <c r="D55" s="46"/>
      <c r="E55" s="46"/>
      <c r="F55" s="46"/>
      <c r="G55" s="46"/>
      <c r="H55" s="46"/>
      <c r="I55" s="46"/>
    </row>
    <row r="56" spans="2:9" x14ac:dyDescent="0.25">
      <c r="B56" s="46"/>
      <c r="C56" s="46"/>
      <c r="D56" s="46"/>
      <c r="E56" s="46"/>
      <c r="F56" s="46"/>
      <c r="G56" s="46"/>
      <c r="H56" s="46"/>
      <c r="I56" s="46"/>
    </row>
    <row r="57" spans="2:9" x14ac:dyDescent="0.25">
      <c r="B57" s="46"/>
      <c r="C57" s="46"/>
      <c r="D57" s="46"/>
      <c r="E57" s="46"/>
      <c r="F57" s="46"/>
      <c r="G57" s="46"/>
      <c r="H57" s="46"/>
      <c r="I57" s="46"/>
    </row>
    <row r="58" spans="2:9" x14ac:dyDescent="0.25">
      <c r="B58" s="46"/>
      <c r="C58" s="46"/>
      <c r="D58" s="46"/>
      <c r="E58" s="46"/>
      <c r="F58" s="46"/>
      <c r="G58" s="46"/>
      <c r="H58" s="46"/>
      <c r="I58" s="46"/>
    </row>
    <row r="59" spans="2:9" x14ac:dyDescent="0.25">
      <c r="B59" s="46"/>
      <c r="C59" s="46"/>
      <c r="D59" s="46"/>
      <c r="E59" s="46"/>
      <c r="F59" s="46"/>
      <c r="G59" s="46"/>
      <c r="H59" s="46"/>
      <c r="I59" s="46"/>
    </row>
    <row r="60" spans="2:9" x14ac:dyDescent="0.25">
      <c r="B60" s="46"/>
      <c r="C60" s="46"/>
      <c r="D60" s="46"/>
      <c r="E60" s="46"/>
      <c r="F60" s="46"/>
      <c r="G60" s="46"/>
      <c r="H60" s="46"/>
      <c r="I60" s="46"/>
    </row>
    <row r="61" spans="2:9" x14ac:dyDescent="0.25">
      <c r="B61" s="46"/>
      <c r="C61" s="46"/>
      <c r="D61" s="46"/>
      <c r="E61" s="46"/>
      <c r="F61" s="46"/>
      <c r="G61" s="46"/>
      <c r="H61" s="46"/>
      <c r="I61" s="46"/>
    </row>
    <row r="62" spans="2:9" x14ac:dyDescent="0.25">
      <c r="B62" s="46"/>
      <c r="C62" s="46"/>
      <c r="D62" s="46"/>
      <c r="E62" s="46"/>
      <c r="F62" s="46"/>
      <c r="G62" s="46"/>
      <c r="H62" s="46"/>
      <c r="I62" s="46"/>
    </row>
    <row r="63" spans="2:9" x14ac:dyDescent="0.25">
      <c r="B63" s="46"/>
      <c r="C63" s="46"/>
      <c r="D63" s="46"/>
      <c r="E63" s="46"/>
      <c r="F63" s="46"/>
      <c r="G63" s="46"/>
      <c r="H63" s="46"/>
      <c r="I63" s="46"/>
    </row>
    <row r="64" spans="2:9" x14ac:dyDescent="0.25">
      <c r="B64" s="46"/>
      <c r="C64" s="46"/>
      <c r="D64" s="46"/>
      <c r="E64" s="46"/>
      <c r="F64" s="46"/>
      <c r="G64" s="46"/>
      <c r="H64" s="46"/>
      <c r="I64" s="46"/>
    </row>
    <row r="65" spans="2:9" x14ac:dyDescent="0.25">
      <c r="B65" s="46"/>
      <c r="C65" s="46"/>
      <c r="D65" s="46"/>
      <c r="E65" s="46"/>
      <c r="F65" s="46"/>
      <c r="G65" s="46"/>
      <c r="H65" s="46"/>
      <c r="I65" s="46"/>
    </row>
    <row r="66" spans="2:9" x14ac:dyDescent="0.25">
      <c r="B66" s="46"/>
      <c r="C66" s="46"/>
      <c r="D66" s="46"/>
      <c r="E66" s="46"/>
      <c r="F66" s="46"/>
      <c r="G66" s="46"/>
      <c r="H66" s="46"/>
      <c r="I66" s="46"/>
    </row>
    <row r="67" spans="2:9" x14ac:dyDescent="0.25">
      <c r="B67" s="46"/>
      <c r="C67" s="46"/>
      <c r="D67" s="46"/>
      <c r="E67" s="46"/>
      <c r="F67" s="46"/>
      <c r="G67" s="46"/>
      <c r="H67" s="46"/>
      <c r="I67" s="46"/>
    </row>
    <row r="68" spans="2:9" x14ac:dyDescent="0.25">
      <c r="B68" s="46"/>
      <c r="C68" s="46"/>
      <c r="D68" s="46"/>
      <c r="E68" s="46"/>
      <c r="F68" s="46"/>
      <c r="G68" s="46"/>
      <c r="H68" s="46"/>
      <c r="I68" s="46"/>
    </row>
    <row r="69" spans="2:9" x14ac:dyDescent="0.25">
      <c r="B69" s="46"/>
      <c r="C69" s="46"/>
      <c r="D69" s="46"/>
      <c r="E69" s="46"/>
      <c r="F69" s="46"/>
      <c r="G69" s="46"/>
      <c r="H69" s="46"/>
      <c r="I69" s="46"/>
    </row>
    <row r="70" spans="2:9" x14ac:dyDescent="0.25">
      <c r="B70" s="46"/>
      <c r="C70" s="46"/>
      <c r="D70" s="46"/>
      <c r="E70" s="46"/>
      <c r="F70" s="46"/>
      <c r="G70" s="46"/>
      <c r="H70" s="46"/>
      <c r="I70" s="46"/>
    </row>
    <row r="71" spans="2:9" x14ac:dyDescent="0.25">
      <c r="B71" s="46"/>
      <c r="C71" s="46"/>
      <c r="D71" s="46"/>
      <c r="E71" s="46"/>
      <c r="F71" s="46"/>
      <c r="G71" s="46"/>
      <c r="H71" s="46"/>
      <c r="I71" s="46"/>
    </row>
    <row r="72" spans="2:9" x14ac:dyDescent="0.25">
      <c r="B72" s="46"/>
      <c r="C72" s="46"/>
      <c r="D72" s="46"/>
      <c r="E72" s="46"/>
      <c r="F72" s="46"/>
      <c r="G72" s="46"/>
      <c r="H72" s="46"/>
      <c r="I72" s="46"/>
    </row>
    <row r="73" spans="2:9" x14ac:dyDescent="0.25">
      <c r="B73" s="46"/>
      <c r="C73" s="46"/>
      <c r="D73" s="46"/>
      <c r="E73" s="46"/>
      <c r="F73" s="46"/>
      <c r="G73" s="46"/>
      <c r="H73" s="46"/>
      <c r="I73" s="46"/>
    </row>
    <row r="74" spans="2:9" x14ac:dyDescent="0.25">
      <c r="B74" s="46"/>
      <c r="C74" s="46"/>
      <c r="D74" s="46"/>
      <c r="E74" s="46"/>
      <c r="F74" s="46"/>
      <c r="G74" s="46"/>
      <c r="H74" s="46"/>
      <c r="I74" s="46"/>
    </row>
    <row r="75" spans="2:9" x14ac:dyDescent="0.25">
      <c r="B75" s="46"/>
      <c r="C75" s="46"/>
      <c r="D75" s="46"/>
      <c r="E75" s="46"/>
      <c r="F75" s="46"/>
      <c r="G75" s="46"/>
      <c r="H75" s="46"/>
      <c r="I75" s="46"/>
    </row>
    <row r="76" spans="2:9" x14ac:dyDescent="0.25">
      <c r="B76" s="46"/>
      <c r="C76" s="46"/>
      <c r="D76" s="46"/>
      <c r="E76" s="46"/>
      <c r="F76" s="46"/>
      <c r="G76" s="46"/>
      <c r="H76" s="46"/>
      <c r="I76" s="46"/>
    </row>
    <row r="77" spans="2:9" x14ac:dyDescent="0.25">
      <c r="B77" s="46"/>
      <c r="C77" s="46"/>
      <c r="D77" s="46"/>
      <c r="E77" s="46"/>
      <c r="F77" s="46"/>
      <c r="G77" s="46"/>
      <c r="H77" s="46"/>
      <c r="I77" s="46"/>
    </row>
    <row r="78" spans="2:9" x14ac:dyDescent="0.25">
      <c r="B78" s="46"/>
      <c r="C78" s="46"/>
      <c r="D78" s="46"/>
      <c r="E78" s="46"/>
      <c r="F78" s="46"/>
      <c r="G78" s="46"/>
      <c r="H78" s="46"/>
      <c r="I78" s="46"/>
    </row>
    <row r="79" spans="2:9" x14ac:dyDescent="0.25">
      <c r="B79" s="46"/>
      <c r="C79" s="46"/>
      <c r="D79" s="46"/>
      <c r="E79" s="46"/>
      <c r="F79" s="46"/>
      <c r="G79" s="46"/>
      <c r="H79" s="46"/>
      <c r="I79" s="46"/>
    </row>
    <row r="80" spans="2:9" x14ac:dyDescent="0.25">
      <c r="B80" s="46"/>
      <c r="C80" s="46"/>
      <c r="D80" s="46"/>
      <c r="E80" s="46"/>
      <c r="F80" s="46"/>
      <c r="G80" s="46"/>
      <c r="H80" s="46"/>
      <c r="I80" s="46"/>
    </row>
    <row r="81" spans="2:9" x14ac:dyDescent="0.25">
      <c r="B81" s="46"/>
      <c r="C81" s="46"/>
      <c r="D81" s="46"/>
      <c r="E81" s="46"/>
      <c r="F81" s="46"/>
      <c r="G81" s="46"/>
      <c r="H81" s="46"/>
      <c r="I81" s="46"/>
    </row>
    <row r="82" spans="2:9" x14ac:dyDescent="0.25">
      <c r="B82" s="46"/>
      <c r="C82" s="46"/>
      <c r="D82" s="46"/>
      <c r="E82" s="46"/>
      <c r="F82" s="46"/>
      <c r="G82" s="46"/>
      <c r="H82" s="46"/>
      <c r="I82" s="46"/>
    </row>
    <row r="83" spans="2:9" x14ac:dyDescent="0.25">
      <c r="B83" s="46"/>
      <c r="C83" s="46"/>
      <c r="D83" s="46"/>
      <c r="E83" s="46"/>
      <c r="F83" s="46"/>
      <c r="G83" s="46"/>
      <c r="H83" s="46"/>
      <c r="I83" s="46"/>
    </row>
    <row r="84" spans="2:9" x14ac:dyDescent="0.25">
      <c r="B84" s="46"/>
      <c r="C84" s="46"/>
      <c r="D84" s="46"/>
      <c r="E84" s="46"/>
      <c r="F84" s="46"/>
      <c r="G84" s="46"/>
      <c r="H84" s="46"/>
      <c r="I84" s="46"/>
    </row>
    <row r="85" spans="2:9" x14ac:dyDescent="0.25">
      <c r="B85" s="46"/>
      <c r="C85" s="46"/>
      <c r="D85" s="46"/>
      <c r="E85" s="46"/>
      <c r="F85" s="46"/>
      <c r="G85" s="46"/>
      <c r="H85" s="46"/>
      <c r="I85" s="46"/>
    </row>
    <row r="86" spans="2:9" x14ac:dyDescent="0.25">
      <c r="B86" s="46"/>
      <c r="C86" s="46"/>
      <c r="D86" s="46"/>
      <c r="E86" s="46"/>
      <c r="F86" s="46"/>
      <c r="G86" s="46"/>
      <c r="H86" s="46"/>
      <c r="I86" s="46"/>
    </row>
    <row r="87" spans="2:9" x14ac:dyDescent="0.25">
      <c r="B87" s="46"/>
      <c r="C87" s="46"/>
      <c r="D87" s="46"/>
      <c r="E87" s="46"/>
      <c r="F87" s="46"/>
      <c r="G87" s="46"/>
      <c r="H87" s="46"/>
      <c r="I87" s="46"/>
    </row>
    <row r="88" spans="2:9" x14ac:dyDescent="0.25">
      <c r="B88" s="46"/>
      <c r="C88" s="46"/>
      <c r="D88" s="46"/>
      <c r="E88" s="46"/>
      <c r="F88" s="46"/>
      <c r="G88" s="46"/>
      <c r="H88" s="46"/>
      <c r="I88" s="46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6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1" width="9.140625" style="23"/>
    <col min="12" max="12" width="10.7109375" style="23" customWidth="1"/>
    <col min="13" max="13" width="7.7109375" style="23" customWidth="1"/>
    <col min="14" max="14" width="9.140625" style="23"/>
    <col min="15" max="15" width="9.140625" style="23" customWidth="1"/>
    <col min="16" max="16384" width="9.140625" style="23"/>
  </cols>
  <sheetData>
    <row r="1" spans="1:16" x14ac:dyDescent="0.25">
      <c r="A1" s="7">
        <v>15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" x14ac:dyDescent="0.25">
      <c r="A3" s="8" t="s">
        <v>13</v>
      </c>
      <c r="B3" s="139" t="s">
        <v>235</v>
      </c>
      <c r="C3" s="140"/>
      <c r="D3" s="141"/>
      <c r="E3" s="200">
        <v>0.83</v>
      </c>
      <c r="F3" s="19"/>
      <c r="G3" s="21"/>
      <c r="H3" s="19"/>
      <c r="I3" s="20"/>
      <c r="J3" s="46"/>
      <c r="K3" t="s">
        <v>844</v>
      </c>
      <c r="L3"/>
      <c r="M3"/>
      <c r="N3" s="295">
        <f>1.03*(E7+SQRT(E8^2+E9^2+E10^2+E11^2+E12^2+E13^2))</f>
        <v>8940.4653400147072</v>
      </c>
      <c r="P3" s="295"/>
    </row>
    <row r="4" spans="1:16" x14ac:dyDescent="0.25">
      <c r="A4" s="9">
        <f>INDEX('Point Grid'!B:B,MATCH($A$1,'Point Grid'!A:A,0))</f>
        <v>1</v>
      </c>
      <c r="B4" s="143" t="s">
        <v>236</v>
      </c>
      <c r="C4" s="21"/>
      <c r="D4" s="144"/>
      <c r="E4" s="201">
        <v>0.31</v>
      </c>
      <c r="F4" s="19"/>
      <c r="G4" s="21"/>
      <c r="H4" s="19"/>
      <c r="I4" s="20"/>
      <c r="J4" s="46"/>
      <c r="K4" t="s">
        <v>845</v>
      </c>
      <c r="L4"/>
      <c r="M4"/>
      <c r="N4" s="295">
        <f>N3/2</f>
        <v>4470.2326700073536</v>
      </c>
      <c r="O4"/>
    </row>
    <row r="5" spans="1:16" x14ac:dyDescent="0.25">
      <c r="A5" s="30"/>
      <c r="B5" s="146" t="s">
        <v>237</v>
      </c>
      <c r="C5" s="147"/>
      <c r="D5" s="148"/>
      <c r="E5" s="202">
        <v>0.12000000000000011</v>
      </c>
      <c r="F5" s="19"/>
      <c r="G5" s="21"/>
      <c r="H5" s="19"/>
      <c r="I5" s="20"/>
      <c r="J5" s="46"/>
      <c r="K5"/>
      <c r="L5"/>
      <c r="M5"/>
      <c r="N5"/>
      <c r="O5"/>
    </row>
    <row r="6" spans="1:16" x14ac:dyDescent="0.25">
      <c r="A6" s="24"/>
      <c r="B6" s="191" t="s">
        <v>228</v>
      </c>
      <c r="C6" s="192"/>
      <c r="D6" s="193"/>
      <c r="E6" s="203">
        <v>12000</v>
      </c>
      <c r="F6" s="19"/>
      <c r="G6" s="21"/>
      <c r="H6" s="19"/>
      <c r="I6" s="20"/>
      <c r="J6" s="46"/>
      <c r="K6" t="s">
        <v>846</v>
      </c>
      <c r="L6"/>
      <c r="M6"/>
      <c r="N6" s="295">
        <f>E6</f>
        <v>12000</v>
      </c>
      <c r="O6"/>
    </row>
    <row r="7" spans="1:16" x14ac:dyDescent="0.25">
      <c r="A7" s="24"/>
      <c r="B7" s="194" t="s">
        <v>229</v>
      </c>
      <c r="C7" s="195"/>
      <c r="D7" s="196"/>
      <c r="E7" s="204">
        <v>10</v>
      </c>
      <c r="F7" s="84"/>
      <c r="G7" s="21"/>
      <c r="H7" s="19"/>
      <c r="I7" s="20"/>
      <c r="J7" s="46"/>
      <c r="K7"/>
      <c r="L7"/>
      <c r="M7"/>
      <c r="N7"/>
      <c r="O7"/>
    </row>
    <row r="8" spans="1:16" x14ac:dyDescent="0.25">
      <c r="A8" s="24"/>
      <c r="B8" s="191" t="s">
        <v>230</v>
      </c>
      <c r="C8" s="192"/>
      <c r="D8" s="193"/>
      <c r="E8" s="203">
        <v>800</v>
      </c>
      <c r="F8" s="84"/>
      <c r="G8" s="21"/>
      <c r="H8" s="19"/>
      <c r="I8" s="20"/>
      <c r="J8" s="46"/>
      <c r="K8" s="1" t="s">
        <v>847</v>
      </c>
      <c r="L8" s="457">
        <f>N6/N4</f>
        <v>2.6844240302105482</v>
      </c>
      <c r="M8" s="433" t="s">
        <v>848</v>
      </c>
      <c r="N8"/>
      <c r="O8"/>
    </row>
    <row r="9" spans="1:16" x14ac:dyDescent="0.25">
      <c r="A9" s="24"/>
      <c r="B9" s="191" t="s">
        <v>231</v>
      </c>
      <c r="C9" s="192"/>
      <c r="D9" s="193"/>
      <c r="E9" s="203">
        <v>1900</v>
      </c>
      <c r="F9" s="84"/>
      <c r="G9" s="21"/>
      <c r="H9" s="19"/>
      <c r="I9" s="20"/>
      <c r="J9" s="46"/>
      <c r="K9"/>
      <c r="L9" s="283"/>
      <c r="M9"/>
      <c r="N9"/>
      <c r="O9"/>
    </row>
    <row r="10" spans="1:16" x14ac:dyDescent="0.25">
      <c r="A10" s="24"/>
      <c r="B10" s="191" t="s">
        <v>232</v>
      </c>
      <c r="C10" s="192"/>
      <c r="D10" s="193"/>
      <c r="E10" s="203">
        <v>400</v>
      </c>
      <c r="F10" s="84"/>
      <c r="G10" s="21"/>
      <c r="H10" s="19"/>
      <c r="I10" s="20"/>
      <c r="J10" s="46"/>
      <c r="K10" s="1" t="s">
        <v>849</v>
      </c>
      <c r="L10" s="457">
        <f>SUM(E3:E5)</f>
        <v>1.26</v>
      </c>
      <c r="M10" s="433" t="s">
        <v>850</v>
      </c>
      <c r="N10"/>
      <c r="O10"/>
    </row>
    <row r="11" spans="1:16" x14ac:dyDescent="0.25">
      <c r="A11" s="24"/>
      <c r="B11" s="191" t="s">
        <v>233</v>
      </c>
      <c r="C11" s="192"/>
      <c r="D11" s="193"/>
      <c r="E11" s="203">
        <v>8000</v>
      </c>
      <c r="F11" s="84"/>
      <c r="G11" s="21"/>
      <c r="H11" s="19"/>
      <c r="I11" s="20"/>
      <c r="J11" s="46"/>
      <c r="K11"/>
      <c r="L11"/>
      <c r="M11"/>
      <c r="N11"/>
      <c r="O11"/>
    </row>
    <row r="12" spans="1:16" x14ac:dyDescent="0.25">
      <c r="A12" s="24"/>
      <c r="B12" s="191" t="s">
        <v>234</v>
      </c>
      <c r="C12" s="192"/>
      <c r="D12" s="193"/>
      <c r="E12" s="203">
        <v>2400</v>
      </c>
      <c r="F12" s="84"/>
      <c r="G12" s="21"/>
      <c r="H12" s="19"/>
      <c r="I12" s="20"/>
      <c r="J12" s="46"/>
      <c r="K12" s="434" t="s">
        <v>851</v>
      </c>
      <c r="L12" s="434" t="s">
        <v>852</v>
      </c>
      <c r="M12" s="434" t="s">
        <v>853</v>
      </c>
      <c r="N12"/>
      <c r="O12"/>
    </row>
    <row r="13" spans="1:16" x14ac:dyDescent="0.25">
      <c r="A13" s="24"/>
      <c r="B13" s="197" t="s">
        <v>889</v>
      </c>
      <c r="C13" s="198"/>
      <c r="D13" s="199"/>
      <c r="E13" s="205">
        <v>1000</v>
      </c>
      <c r="F13" s="84"/>
      <c r="G13" s="21"/>
      <c r="H13" s="19"/>
      <c r="I13" s="20"/>
      <c r="J13" s="46"/>
      <c r="K13" s="414" t="s">
        <v>855</v>
      </c>
      <c r="L13" s="435">
        <v>2</v>
      </c>
      <c r="M13" s="414" t="s">
        <v>856</v>
      </c>
      <c r="N13"/>
      <c r="O13"/>
    </row>
    <row r="14" spans="1:16" x14ac:dyDescent="0.25">
      <c r="A14" s="24"/>
      <c r="B14" s="19"/>
      <c r="C14" s="19"/>
      <c r="D14" s="19"/>
      <c r="E14" s="19"/>
      <c r="F14" s="19"/>
      <c r="G14" s="69"/>
      <c r="H14" s="19"/>
      <c r="I14" s="20"/>
      <c r="J14" s="46"/>
      <c r="K14" s="417" t="s">
        <v>857</v>
      </c>
      <c r="L14" s="435">
        <v>1.5</v>
      </c>
      <c r="M14" s="436" t="s">
        <v>854</v>
      </c>
      <c r="N14"/>
      <c r="O14"/>
    </row>
    <row r="15" spans="1:16" x14ac:dyDescent="0.25">
      <c r="A15" s="29" t="s">
        <v>2</v>
      </c>
      <c r="B15" s="19" t="s">
        <v>238</v>
      </c>
      <c r="C15" s="19"/>
      <c r="D15" s="19"/>
      <c r="E15" s="19"/>
      <c r="F15" s="19"/>
      <c r="G15" s="70"/>
      <c r="H15" s="19"/>
      <c r="I15" s="20"/>
      <c r="J15" s="46"/>
      <c r="K15" s="417" t="s">
        <v>740</v>
      </c>
      <c r="L15" s="435">
        <v>1</v>
      </c>
      <c r="M15" s="436" t="s">
        <v>854</v>
      </c>
      <c r="N15"/>
      <c r="O15"/>
    </row>
    <row r="16" spans="1:16" ht="15.75" thickBot="1" x14ac:dyDescent="0.3">
      <c r="A16" s="9">
        <f>INDEX('Point Grid'!$C$8:$I$32,MATCH($A$1,'Point Grid'!$A$8:$A$32,0),MATCH(A15,'Point Grid'!$C$7:$I$7,0))</f>
        <v>0.5</v>
      </c>
      <c r="B16" s="19"/>
      <c r="C16" s="19"/>
      <c r="D16" s="19"/>
      <c r="E16" s="19"/>
      <c r="F16" s="19"/>
      <c r="G16" s="70"/>
      <c r="H16" s="19"/>
      <c r="I16" s="20"/>
      <c r="J16" s="46"/>
      <c r="K16" s="420" t="s">
        <v>858</v>
      </c>
      <c r="L16" s="437">
        <v>0.7</v>
      </c>
      <c r="M16" s="438" t="s">
        <v>854</v>
      </c>
      <c r="N16"/>
      <c r="O16"/>
    </row>
    <row r="17" spans="1:10" ht="15.75" thickBot="1" x14ac:dyDescent="0.3">
      <c r="A17" s="5"/>
      <c r="B17" s="19"/>
      <c r="C17" s="19"/>
      <c r="D17" s="19"/>
      <c r="E17" s="19"/>
      <c r="F17" s="19"/>
      <c r="G17" s="70"/>
      <c r="H17" s="19"/>
      <c r="I17" s="20"/>
      <c r="J17" s="46"/>
    </row>
    <row r="18" spans="1:10" x14ac:dyDescent="0.25">
      <c r="A18" s="24"/>
      <c r="B18" s="19"/>
      <c r="C18" s="19"/>
      <c r="D18" s="19"/>
      <c r="E18" s="19"/>
      <c r="F18" s="19"/>
      <c r="G18" s="70"/>
      <c r="H18" s="19"/>
      <c r="I18" s="20"/>
      <c r="J18" s="46"/>
    </row>
    <row r="19" spans="1:10" x14ac:dyDescent="0.25">
      <c r="A19" s="29" t="s">
        <v>3</v>
      </c>
      <c r="B19" s="19" t="s">
        <v>239</v>
      </c>
      <c r="C19" s="19"/>
      <c r="D19" s="19"/>
      <c r="E19" s="19"/>
      <c r="F19" s="19"/>
      <c r="G19" s="70"/>
      <c r="H19" s="19"/>
      <c r="I19" s="20"/>
      <c r="J19" s="46"/>
    </row>
    <row r="20" spans="1:10" ht="15.75" thickBot="1" x14ac:dyDescent="0.3">
      <c r="A20" s="9">
        <f>INDEX('Point Grid'!$C$8:$I$32,MATCH($A$1,'Point Grid'!$A$8:$A$32,0),MATCH(A19,'Point Grid'!$C$7:$I$7,0))</f>
        <v>0.5</v>
      </c>
      <c r="B20" s="19"/>
      <c r="C20" s="19"/>
      <c r="D20" s="19"/>
      <c r="E20" s="19"/>
      <c r="F20" s="19"/>
      <c r="G20" s="19"/>
      <c r="H20" s="19"/>
      <c r="I20" s="20"/>
      <c r="J20" s="46"/>
    </row>
    <row r="21" spans="1:10" ht="15.75" thickBot="1" x14ac:dyDescent="0.3">
      <c r="A21" s="5"/>
      <c r="B21" s="19"/>
      <c r="C21" s="19"/>
      <c r="D21" s="19"/>
      <c r="E21" s="19"/>
      <c r="F21" s="19"/>
      <c r="G21" s="19"/>
      <c r="H21" s="19"/>
      <c r="I21" s="20"/>
      <c r="J21" s="46"/>
    </row>
    <row r="22" spans="1:10" ht="15.75" thickBot="1" x14ac:dyDescent="0.3">
      <c r="A22" s="31"/>
      <c r="B22" s="49"/>
      <c r="C22" s="49"/>
      <c r="D22" s="49"/>
      <c r="E22" s="49"/>
      <c r="F22" s="49"/>
      <c r="G22" s="49"/>
      <c r="H22" s="49"/>
      <c r="I22" s="55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</sheetData>
  <mergeCells count="1">
    <mergeCell ref="H1:I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B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3" width="34" style="23" customWidth="1"/>
    <col min="4" max="4" width="13.140625" style="23" customWidth="1"/>
    <col min="5" max="5" width="17.7109375" style="23" customWidth="1"/>
    <col min="6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28" x14ac:dyDescent="0.25">
      <c r="A1" s="7">
        <v>16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</row>
    <row r="2" spans="1:28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8" x14ac:dyDescent="0.25">
      <c r="A3" s="8" t="s">
        <v>13</v>
      </c>
      <c r="B3" s="235" t="s">
        <v>240</v>
      </c>
      <c r="C3" s="206"/>
      <c r="D3" s="206"/>
      <c r="E3" s="206"/>
      <c r="F3" s="206"/>
      <c r="G3" s="206"/>
      <c r="H3" s="19"/>
      <c r="I3" s="20"/>
      <c r="J3" s="46"/>
      <c r="K3" s="405" t="s">
        <v>817</v>
      </c>
      <c r="L3" s="338">
        <v>3946.3830434782612</v>
      </c>
      <c r="M3" s="348"/>
      <c r="N3" s="405" t="s">
        <v>818</v>
      </c>
      <c r="O3" s="338">
        <v>3883.9</v>
      </c>
      <c r="P3" s="348"/>
      <c r="Q3" s="348"/>
      <c r="R3" s="348"/>
      <c r="S3" s="348"/>
      <c r="T3" s="348"/>
      <c r="U3" s="348"/>
      <c r="V3" s="348"/>
      <c r="W3" s="348"/>
      <c r="X3"/>
      <c r="Y3"/>
      <c r="Z3"/>
      <c r="AA3"/>
      <c r="AB3"/>
    </row>
    <row r="4" spans="1:28" ht="15.75" thickBot="1" x14ac:dyDescent="0.3">
      <c r="A4" s="9">
        <f>INDEX('Point Grid'!B:B,MATCH($A$1,'Point Grid'!A:A,0))</f>
        <v>2</v>
      </c>
      <c r="B4" s="206"/>
      <c r="C4" s="206"/>
      <c r="D4" s="206"/>
      <c r="E4" s="206"/>
      <c r="F4" s="206"/>
      <c r="G4" s="206"/>
      <c r="H4" s="19"/>
      <c r="I4" s="20"/>
      <c r="J4" s="46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/>
      <c r="Y4"/>
      <c r="Z4"/>
      <c r="AA4"/>
      <c r="AB4"/>
    </row>
    <row r="5" spans="1:28" ht="15.75" thickBot="1" x14ac:dyDescent="0.3">
      <c r="A5" s="5"/>
      <c r="B5" s="206"/>
      <c r="C5" s="227"/>
      <c r="D5" s="207"/>
      <c r="E5" s="227" t="s">
        <v>249</v>
      </c>
      <c r="F5" s="208"/>
      <c r="G5" s="208" t="s">
        <v>241</v>
      </c>
      <c r="H5" s="19"/>
      <c r="I5" s="20"/>
      <c r="J5" s="46"/>
      <c r="K5" s="406" t="s">
        <v>819</v>
      </c>
      <c r="L5" s="407" t="s">
        <v>542</v>
      </c>
      <c r="M5" s="407" t="s">
        <v>820</v>
      </c>
      <c r="N5" s="407" t="s">
        <v>544</v>
      </c>
      <c r="O5" s="407" t="s">
        <v>821</v>
      </c>
      <c r="P5" s="407" t="s">
        <v>544</v>
      </c>
      <c r="Q5" s="408" t="s">
        <v>822</v>
      </c>
      <c r="R5" s="296"/>
      <c r="S5" s="296"/>
      <c r="T5" s="296"/>
      <c r="U5" s="296"/>
      <c r="V5" s="296"/>
      <c r="W5" s="348"/>
      <c r="X5"/>
      <c r="Y5"/>
      <c r="Z5"/>
      <c r="AA5"/>
      <c r="AB5"/>
    </row>
    <row r="6" spans="1:28" x14ac:dyDescent="0.25">
      <c r="A6" s="36"/>
      <c r="B6" s="206"/>
      <c r="C6" s="228" t="s">
        <v>267</v>
      </c>
      <c r="D6" s="219" t="s">
        <v>250</v>
      </c>
      <c r="E6" s="232" t="s">
        <v>242</v>
      </c>
      <c r="F6" s="210" t="s">
        <v>268</v>
      </c>
      <c r="G6" s="210" t="s">
        <v>243</v>
      </c>
      <c r="H6" s="19"/>
      <c r="I6" s="20"/>
      <c r="J6" s="46"/>
      <c r="K6" s="348"/>
      <c r="L6" s="296" t="s">
        <v>542</v>
      </c>
      <c r="M6" s="296">
        <v>2516.1400000000003</v>
      </c>
      <c r="N6" s="296" t="s">
        <v>544</v>
      </c>
      <c r="O6" s="296">
        <v>277.2430434782608</v>
      </c>
      <c r="P6" s="296" t="s">
        <v>544</v>
      </c>
      <c r="Q6" s="296">
        <v>1153</v>
      </c>
      <c r="R6" s="348"/>
      <c r="S6" s="348"/>
      <c r="T6" s="348"/>
      <c r="U6" s="348"/>
      <c r="V6" s="348"/>
      <c r="W6" s="348"/>
      <c r="X6"/>
      <c r="Y6"/>
      <c r="Z6"/>
      <c r="AA6"/>
      <c r="AB6"/>
    </row>
    <row r="7" spans="1:28" x14ac:dyDescent="0.25">
      <c r="A7" s="36"/>
      <c r="B7" s="206"/>
      <c r="C7" s="211" t="s">
        <v>251</v>
      </c>
      <c r="D7" s="220">
        <v>1480</v>
      </c>
      <c r="E7" s="230">
        <v>0</v>
      </c>
      <c r="F7" s="221">
        <v>0</v>
      </c>
      <c r="G7" s="214">
        <v>3.0000000000000001E-3</v>
      </c>
      <c r="H7" s="19"/>
      <c r="I7" s="20"/>
      <c r="J7" s="46"/>
      <c r="K7" s="348"/>
      <c r="L7" s="296" t="s">
        <v>542</v>
      </c>
      <c r="M7" s="300">
        <v>3946.3830434782612</v>
      </c>
      <c r="N7" s="342" t="s">
        <v>823</v>
      </c>
      <c r="O7" s="296"/>
      <c r="P7" s="296"/>
      <c r="Q7" s="296"/>
      <c r="R7" s="348"/>
      <c r="S7" s="348"/>
      <c r="T7" s="348"/>
      <c r="U7" s="348"/>
      <c r="V7" s="348"/>
      <c r="W7" s="348"/>
      <c r="X7"/>
      <c r="Y7"/>
      <c r="Z7"/>
      <c r="AA7"/>
      <c r="AB7"/>
    </row>
    <row r="8" spans="1:28" x14ac:dyDescent="0.25">
      <c r="A8" s="36"/>
      <c r="B8" s="206"/>
      <c r="C8" s="211" t="s">
        <v>266</v>
      </c>
      <c r="D8" s="222">
        <v>3000</v>
      </c>
      <c r="E8" s="133">
        <v>2400</v>
      </c>
      <c r="F8" s="223">
        <v>37</v>
      </c>
      <c r="G8" s="214">
        <v>0.05</v>
      </c>
      <c r="H8" s="19"/>
      <c r="I8" s="20"/>
      <c r="J8" s="46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/>
      <c r="Y8"/>
      <c r="Z8"/>
      <c r="AA8"/>
      <c r="AB8"/>
    </row>
    <row r="9" spans="1:28" x14ac:dyDescent="0.25">
      <c r="A9" s="36"/>
      <c r="B9" s="206"/>
      <c r="C9" s="215" t="s">
        <v>244</v>
      </c>
      <c r="D9" s="224">
        <v>0</v>
      </c>
      <c r="E9" s="231">
        <v>0</v>
      </c>
      <c r="F9" s="225">
        <v>0</v>
      </c>
      <c r="G9" s="216">
        <v>0</v>
      </c>
      <c r="H9" s="19"/>
      <c r="I9" s="20"/>
      <c r="J9" s="46"/>
      <c r="K9" s="348" t="s">
        <v>820</v>
      </c>
      <c r="L9" s="296" t="s">
        <v>542</v>
      </c>
      <c r="M9" s="343" t="s">
        <v>824</v>
      </c>
      <c r="N9" s="348"/>
      <c r="O9" s="348"/>
      <c r="P9" s="348"/>
      <c r="Q9" s="348"/>
      <c r="R9" s="348"/>
      <c r="S9" s="409" t="s">
        <v>825</v>
      </c>
      <c r="T9" s="410"/>
      <c r="U9" s="410"/>
      <c r="V9" s="410"/>
      <c r="W9" s="410"/>
      <c r="X9" s="374"/>
      <c r="Y9" s="374"/>
      <c r="Z9" s="411"/>
      <c r="AA9"/>
      <c r="AB9"/>
    </row>
    <row r="10" spans="1:28" x14ac:dyDescent="0.25">
      <c r="A10" s="36"/>
      <c r="B10" s="206"/>
      <c r="C10" s="211" t="s">
        <v>252</v>
      </c>
      <c r="D10" s="220">
        <v>303900</v>
      </c>
      <c r="E10" s="230">
        <v>243100</v>
      </c>
      <c r="F10" s="217">
        <v>300</v>
      </c>
      <c r="G10" s="214">
        <v>3.0000000000000001E-3</v>
      </c>
      <c r="H10" s="19"/>
      <c r="I10" s="20"/>
      <c r="J10" s="46"/>
      <c r="K10" s="348"/>
      <c r="L10" s="296" t="s">
        <v>542</v>
      </c>
      <c r="M10" s="328">
        <v>2516.1400000000003</v>
      </c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/>
      <c r="Y10"/>
      <c r="Z10"/>
      <c r="AA10"/>
      <c r="AB10"/>
    </row>
    <row r="11" spans="1:28" x14ac:dyDescent="0.25">
      <c r="A11" s="36"/>
      <c r="B11" s="206"/>
      <c r="C11" s="211" t="s">
        <v>253</v>
      </c>
      <c r="D11" s="222">
        <v>47900</v>
      </c>
      <c r="E11" s="133">
        <v>38300</v>
      </c>
      <c r="F11" s="203">
        <v>140</v>
      </c>
      <c r="G11" s="214">
        <v>0.01</v>
      </c>
      <c r="H11" s="19"/>
      <c r="I11" s="20"/>
      <c r="J11" s="46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/>
      <c r="Y11"/>
      <c r="Z11"/>
      <c r="AA11"/>
      <c r="AB11"/>
    </row>
    <row r="12" spans="1:28" x14ac:dyDescent="0.25">
      <c r="A12" s="36"/>
      <c r="B12" s="206"/>
      <c r="C12" s="211" t="s">
        <v>254</v>
      </c>
      <c r="D12" s="222">
        <v>32300</v>
      </c>
      <c r="E12" s="133">
        <v>25800</v>
      </c>
      <c r="F12" s="203">
        <v>73</v>
      </c>
      <c r="G12" s="214">
        <v>0.02</v>
      </c>
      <c r="H12" s="19"/>
      <c r="I12" s="20"/>
      <c r="J12" s="46"/>
      <c r="K12" s="348" t="s">
        <v>821</v>
      </c>
      <c r="L12" s="296" t="s">
        <v>542</v>
      </c>
      <c r="M12" s="296" t="s">
        <v>826</v>
      </c>
      <c r="N12" s="296" t="s">
        <v>582</v>
      </c>
      <c r="O12" s="343" t="s">
        <v>827</v>
      </c>
      <c r="P12" s="348"/>
      <c r="Q12" s="348"/>
      <c r="R12" s="348"/>
      <c r="S12" s="348"/>
      <c r="T12" s="348"/>
      <c r="U12" s="348"/>
      <c r="V12" s="348"/>
      <c r="W12" s="348"/>
      <c r="X12"/>
      <c r="Y12"/>
      <c r="Z12"/>
      <c r="AA12"/>
      <c r="AB12"/>
    </row>
    <row r="13" spans="1:28" x14ac:dyDescent="0.25">
      <c r="A13" s="36"/>
      <c r="B13" s="206"/>
      <c r="C13" s="211" t="s">
        <v>255</v>
      </c>
      <c r="D13" s="222">
        <v>3000</v>
      </c>
      <c r="E13" s="133">
        <v>1200</v>
      </c>
      <c r="F13" s="203">
        <v>48</v>
      </c>
      <c r="G13" s="214">
        <v>4.4999999999999998E-2</v>
      </c>
      <c r="H13" s="19"/>
      <c r="I13" s="20"/>
      <c r="J13" s="46"/>
      <c r="K13" s="348"/>
      <c r="L13" s="296" t="s">
        <v>542</v>
      </c>
      <c r="M13" s="412">
        <v>0.11739130434782608</v>
      </c>
      <c r="N13" s="296" t="s">
        <v>582</v>
      </c>
      <c r="O13" s="296">
        <v>2361.6999999999998</v>
      </c>
      <c r="P13" s="348"/>
      <c r="Q13" s="348"/>
      <c r="R13" s="348"/>
      <c r="S13" s="348"/>
      <c r="T13" s="348"/>
      <c r="U13" s="348"/>
      <c r="V13" s="348"/>
      <c r="W13" s="348"/>
      <c r="X13"/>
      <c r="Y13"/>
      <c r="Z13"/>
      <c r="AA13"/>
      <c r="AB13"/>
    </row>
    <row r="14" spans="1:28" x14ac:dyDescent="0.25">
      <c r="A14" s="24"/>
      <c r="B14" s="206"/>
      <c r="C14" s="211" t="s">
        <v>256</v>
      </c>
      <c r="D14" s="222">
        <v>1900</v>
      </c>
      <c r="E14" s="133">
        <v>800</v>
      </c>
      <c r="F14" s="203">
        <v>37</v>
      </c>
      <c r="G14" s="214">
        <v>0.1</v>
      </c>
      <c r="H14" s="92"/>
      <c r="I14" s="20"/>
      <c r="J14" s="46"/>
      <c r="K14" s="348"/>
      <c r="L14" s="296" t="s">
        <v>542</v>
      </c>
      <c r="M14" s="328">
        <v>277.2430434782608</v>
      </c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/>
      <c r="Y14"/>
      <c r="Z14"/>
      <c r="AA14"/>
      <c r="AB14"/>
    </row>
    <row r="15" spans="1:28" x14ac:dyDescent="0.25">
      <c r="A15" s="24"/>
      <c r="B15" s="206"/>
      <c r="C15" s="215" t="s">
        <v>257</v>
      </c>
      <c r="D15" s="224">
        <v>0</v>
      </c>
      <c r="E15" s="231">
        <v>0</v>
      </c>
      <c r="F15" s="205">
        <v>0</v>
      </c>
      <c r="G15" s="216">
        <v>0.3</v>
      </c>
      <c r="H15" s="93"/>
      <c r="I15" s="20"/>
      <c r="J15" s="46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/>
      <c r="Y15"/>
      <c r="Z15"/>
      <c r="AA15"/>
      <c r="AB15"/>
    </row>
    <row r="16" spans="1:28" x14ac:dyDescent="0.25">
      <c r="A16" s="24"/>
      <c r="B16" s="206"/>
      <c r="C16" s="233"/>
      <c r="D16" s="206"/>
      <c r="E16" s="206"/>
      <c r="F16" s="206"/>
      <c r="G16" s="206"/>
      <c r="H16" s="93"/>
      <c r="I16" s="20"/>
      <c r="J16" s="46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/>
      <c r="Y16"/>
      <c r="Z16"/>
      <c r="AA16"/>
      <c r="AB16"/>
    </row>
    <row r="17" spans="1:28" x14ac:dyDescent="0.25">
      <c r="A17" s="24"/>
      <c r="B17" s="235" t="s">
        <v>245</v>
      </c>
      <c r="C17" s="233"/>
      <c r="D17" s="206"/>
      <c r="E17" s="206"/>
      <c r="F17" s="206"/>
      <c r="G17" s="206"/>
      <c r="H17" s="93"/>
      <c r="I17" s="66"/>
      <c r="J17" s="46"/>
      <c r="K17" s="348"/>
      <c r="L17" s="371" t="s">
        <v>828</v>
      </c>
      <c r="M17" s="413" t="s">
        <v>829</v>
      </c>
      <c r="N17" s="320" t="s">
        <v>829</v>
      </c>
      <c r="O17" s="320" t="s">
        <v>830</v>
      </c>
      <c r="P17" s="414"/>
      <c r="Q17"/>
      <c r="R17"/>
      <c r="S17"/>
      <c r="T17" s="348"/>
      <c r="U17" s="348"/>
      <c r="V17" s="348"/>
      <c r="W17" s="348"/>
      <c r="X17"/>
      <c r="Y17"/>
      <c r="Z17"/>
      <c r="AA17"/>
      <c r="AB17"/>
    </row>
    <row r="18" spans="1:28" x14ac:dyDescent="0.25">
      <c r="A18" s="24"/>
      <c r="B18" s="206"/>
      <c r="C18" s="233"/>
      <c r="D18" s="206"/>
      <c r="E18" s="206"/>
      <c r="F18" s="206"/>
      <c r="G18" s="206"/>
      <c r="H18" s="93"/>
      <c r="I18" s="67"/>
      <c r="J18" s="46"/>
      <c r="K18" s="348"/>
      <c r="L18"/>
      <c r="M18" s="306" t="s">
        <v>831</v>
      </c>
      <c r="N18" s="415" t="s">
        <v>832</v>
      </c>
      <c r="O18" s="415" t="s">
        <v>833</v>
      </c>
      <c r="P18" s="416" t="s">
        <v>834</v>
      </c>
      <c r="Q18"/>
      <c r="R18"/>
      <c r="S18"/>
      <c r="T18" s="348"/>
      <c r="U18" s="348"/>
      <c r="V18" s="348"/>
      <c r="W18" s="348"/>
      <c r="X18"/>
      <c r="Y18"/>
      <c r="Z18"/>
      <c r="AA18"/>
      <c r="AB18"/>
    </row>
    <row r="19" spans="1:28" x14ac:dyDescent="0.25">
      <c r="A19" s="24"/>
      <c r="B19" s="206"/>
      <c r="C19" s="237"/>
      <c r="D19" s="207"/>
      <c r="E19" s="227" t="s">
        <v>249</v>
      </c>
      <c r="F19" s="217"/>
      <c r="G19" s="208" t="s">
        <v>241</v>
      </c>
      <c r="H19" s="93"/>
      <c r="I19" s="67"/>
      <c r="J19" s="46"/>
      <c r="K19" s="348"/>
      <c r="L19"/>
      <c r="M19" s="417" t="s">
        <v>835</v>
      </c>
      <c r="N19" s="296">
        <v>50</v>
      </c>
      <c r="O19" s="418">
        <v>2.5</v>
      </c>
      <c r="P19" s="419">
        <v>125</v>
      </c>
      <c r="Q19"/>
      <c r="R19"/>
      <c r="S19"/>
      <c r="T19" s="348"/>
      <c r="U19" s="348"/>
      <c r="V19" s="348"/>
      <c r="W19" s="348"/>
      <c r="X19"/>
      <c r="Y19"/>
      <c r="Z19"/>
      <c r="AA19"/>
      <c r="AB19"/>
    </row>
    <row r="20" spans="1:28" x14ac:dyDescent="0.25">
      <c r="A20" s="24"/>
      <c r="B20" s="206"/>
      <c r="C20" s="238" t="s">
        <v>267</v>
      </c>
      <c r="D20" s="209" t="s">
        <v>250</v>
      </c>
      <c r="E20" s="228" t="s">
        <v>242</v>
      </c>
      <c r="F20" s="210" t="s">
        <v>268</v>
      </c>
      <c r="G20" s="210" t="s">
        <v>243</v>
      </c>
      <c r="H20" s="93"/>
      <c r="I20" s="68"/>
      <c r="J20" s="46"/>
      <c r="K20" s="348"/>
      <c r="L20"/>
      <c r="M20" s="417" t="s">
        <v>836</v>
      </c>
      <c r="N20" s="296">
        <v>50</v>
      </c>
      <c r="O20" s="418">
        <v>1.3</v>
      </c>
      <c r="P20" s="419">
        <v>65</v>
      </c>
      <c r="Q20"/>
      <c r="R20"/>
      <c r="S20"/>
      <c r="T20" s="348"/>
      <c r="U20" s="348"/>
      <c r="V20" s="348"/>
      <c r="W20" s="348"/>
      <c r="X20"/>
      <c r="Y20"/>
      <c r="Z20"/>
      <c r="AA20"/>
      <c r="AB20"/>
    </row>
    <row r="21" spans="1:28" x14ac:dyDescent="0.25">
      <c r="A21" s="24"/>
      <c r="B21" s="206"/>
      <c r="C21" s="237" t="s">
        <v>265</v>
      </c>
      <c r="D21" s="206">
        <v>8400</v>
      </c>
      <c r="E21" s="229">
        <v>3400</v>
      </c>
      <c r="F21" s="213" t="s">
        <v>246</v>
      </c>
      <c r="G21" s="214">
        <v>0.15</v>
      </c>
      <c r="H21" s="93"/>
      <c r="I21" s="68"/>
      <c r="J21" s="46"/>
      <c r="K21" s="348"/>
      <c r="L21"/>
      <c r="M21" s="417" t="s">
        <v>837</v>
      </c>
      <c r="N21" s="296">
        <v>300</v>
      </c>
      <c r="O21" s="418">
        <v>1</v>
      </c>
      <c r="P21" s="419">
        <v>300</v>
      </c>
      <c r="Q21"/>
      <c r="R21"/>
      <c r="S21"/>
      <c r="T21" s="348"/>
      <c r="U21" s="348"/>
      <c r="V21" s="348"/>
      <c r="W21" s="348"/>
      <c r="X21"/>
      <c r="Y21"/>
      <c r="Z21"/>
      <c r="AA21"/>
      <c r="AB21"/>
    </row>
    <row r="22" spans="1:28" x14ac:dyDescent="0.25">
      <c r="A22" s="24"/>
      <c r="B22" s="206"/>
      <c r="C22" s="239" t="s">
        <v>247</v>
      </c>
      <c r="D22" s="206">
        <v>6700</v>
      </c>
      <c r="E22" s="229">
        <v>2700</v>
      </c>
      <c r="F22" s="213" t="s">
        <v>246</v>
      </c>
      <c r="G22" s="214">
        <v>0.2</v>
      </c>
      <c r="H22" s="93"/>
      <c r="I22" s="68"/>
      <c r="J22" s="46"/>
      <c r="K22" s="348"/>
      <c r="L22"/>
      <c r="M22" s="420" t="s">
        <v>838</v>
      </c>
      <c r="N22" s="421">
        <v>198</v>
      </c>
      <c r="O22" s="422">
        <v>0.9</v>
      </c>
      <c r="P22" s="423">
        <v>178.20000000000002</v>
      </c>
      <c r="Q22"/>
      <c r="R22"/>
      <c r="S22"/>
      <c r="T22" s="348"/>
      <c r="U22" s="348"/>
      <c r="V22" s="348"/>
      <c r="W22" s="348"/>
      <c r="X22"/>
      <c r="Y22"/>
      <c r="Z22"/>
      <c r="AA22"/>
      <c r="AB22"/>
    </row>
    <row r="23" spans="1:28" x14ac:dyDescent="0.25">
      <c r="A23" s="24"/>
      <c r="B23" s="206"/>
      <c r="C23" s="240" t="s">
        <v>264</v>
      </c>
      <c r="D23" s="206">
        <v>1500</v>
      </c>
      <c r="E23" s="229">
        <v>300</v>
      </c>
      <c r="F23" s="213" t="s">
        <v>246</v>
      </c>
      <c r="G23" s="216">
        <v>0.1</v>
      </c>
      <c r="H23" s="93"/>
      <c r="I23" s="68"/>
      <c r="J23" s="46"/>
      <c r="K23" s="348"/>
      <c r="L23"/>
      <c r="M23" s="306" t="s">
        <v>839</v>
      </c>
      <c r="N23" s="424">
        <v>598</v>
      </c>
      <c r="O23" s="332"/>
      <c r="P23" s="425">
        <v>668.2</v>
      </c>
      <c r="Q23"/>
      <c r="R23"/>
      <c r="S23"/>
      <c r="T23" s="348"/>
      <c r="U23" s="348"/>
      <c r="V23" s="348"/>
      <c r="W23" s="348"/>
      <c r="X23"/>
      <c r="Y23"/>
      <c r="Z23"/>
      <c r="AA23"/>
      <c r="AB23"/>
    </row>
    <row r="24" spans="1:28" x14ac:dyDescent="0.25">
      <c r="A24" s="24"/>
      <c r="B24" s="206"/>
      <c r="C24" s="211" t="s">
        <v>258</v>
      </c>
      <c r="D24" s="220">
        <v>0</v>
      </c>
      <c r="E24" s="230">
        <v>0</v>
      </c>
      <c r="F24" s="226" t="s">
        <v>246</v>
      </c>
      <c r="G24" s="214">
        <v>3.0000000000000001E-3</v>
      </c>
      <c r="H24" s="93"/>
      <c r="I24" s="68"/>
      <c r="J24" s="46"/>
      <c r="K24" s="348"/>
      <c r="L24"/>
      <c r="M24"/>
      <c r="N24"/>
      <c r="O24"/>
      <c r="P24"/>
      <c r="Q24"/>
      <c r="R24"/>
      <c r="S24"/>
      <c r="T24" s="348"/>
      <c r="U24" s="348"/>
      <c r="V24" s="348"/>
      <c r="W24" s="348"/>
      <c r="X24"/>
      <c r="Y24"/>
      <c r="Z24"/>
      <c r="AA24"/>
      <c r="AB24"/>
    </row>
    <row r="25" spans="1:28" x14ac:dyDescent="0.25">
      <c r="A25" s="24"/>
      <c r="B25" s="206"/>
      <c r="C25" s="211" t="s">
        <v>259</v>
      </c>
      <c r="D25" s="222">
        <v>30</v>
      </c>
      <c r="E25" s="229">
        <v>20</v>
      </c>
      <c r="F25" s="213" t="s">
        <v>246</v>
      </c>
      <c r="G25" s="214">
        <v>0.01</v>
      </c>
      <c r="H25" s="93"/>
      <c r="I25" s="68"/>
      <c r="J25" s="46"/>
      <c r="K25" s="348"/>
      <c r="L25" s="295"/>
      <c r="M25" s="283" t="s">
        <v>826</v>
      </c>
      <c r="N25" s="283" t="s">
        <v>542</v>
      </c>
      <c r="O25" s="283">
        <v>668.2</v>
      </c>
      <c r="P25" s="292" t="s">
        <v>590</v>
      </c>
      <c r="Q25" s="283">
        <v>598</v>
      </c>
      <c r="R25" s="283" t="s">
        <v>568</v>
      </c>
      <c r="S25" s="283">
        <v>1</v>
      </c>
      <c r="T25" s="348"/>
      <c r="U25" s="348"/>
      <c r="V25" s="348"/>
      <c r="W25" s="348"/>
      <c r="X25"/>
      <c r="Y25"/>
      <c r="Z25"/>
      <c r="AA25"/>
      <c r="AB25"/>
    </row>
    <row r="26" spans="1:28" x14ac:dyDescent="0.25">
      <c r="A26" s="24"/>
      <c r="B26" s="206"/>
      <c r="C26" s="211" t="s">
        <v>260</v>
      </c>
      <c r="D26" s="222">
        <v>0</v>
      </c>
      <c r="E26" s="229">
        <v>0</v>
      </c>
      <c r="F26" s="213" t="s">
        <v>246</v>
      </c>
      <c r="G26" s="214">
        <v>0.02</v>
      </c>
      <c r="H26" s="93"/>
      <c r="I26" s="68"/>
      <c r="J26" s="46"/>
      <c r="K26" s="348"/>
      <c r="L26" s="295"/>
      <c r="M26"/>
      <c r="N26" s="283" t="s">
        <v>542</v>
      </c>
      <c r="O26" s="426">
        <v>0.11739130434782608</v>
      </c>
      <c r="P26" s="427" t="s">
        <v>840</v>
      </c>
      <c r="Q26" s="283"/>
      <c r="R26" s="283"/>
      <c r="S26" s="283"/>
      <c r="T26" s="348"/>
      <c r="U26" s="348"/>
      <c r="V26" s="348"/>
      <c r="W26" s="348"/>
      <c r="X26"/>
      <c r="Y26"/>
      <c r="Z26"/>
      <c r="AA26"/>
      <c r="AB26"/>
    </row>
    <row r="27" spans="1:28" x14ac:dyDescent="0.25">
      <c r="A27" s="24"/>
      <c r="B27" s="206"/>
      <c r="C27" s="211" t="s">
        <v>261</v>
      </c>
      <c r="D27" s="222">
        <v>450</v>
      </c>
      <c r="E27" s="229">
        <v>270</v>
      </c>
      <c r="F27" s="213" t="s">
        <v>246</v>
      </c>
      <c r="G27" s="214">
        <v>4.4999999999999998E-2</v>
      </c>
      <c r="H27" s="93"/>
      <c r="I27" s="68"/>
      <c r="J27" s="46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/>
      <c r="Y27"/>
      <c r="Z27"/>
      <c r="AA27"/>
      <c r="AB27"/>
    </row>
    <row r="28" spans="1:28" x14ac:dyDescent="0.25">
      <c r="A28" s="24"/>
      <c r="B28" s="206"/>
      <c r="C28" s="211" t="s">
        <v>262</v>
      </c>
      <c r="D28" s="222">
        <v>0</v>
      </c>
      <c r="E28" s="229">
        <v>0</v>
      </c>
      <c r="F28" s="213" t="s">
        <v>246</v>
      </c>
      <c r="G28" s="214">
        <v>0.1</v>
      </c>
      <c r="H28" s="93"/>
      <c r="I28" s="20"/>
      <c r="J28" s="46"/>
      <c r="K28" s="348" t="s">
        <v>822</v>
      </c>
      <c r="L28" s="296" t="s">
        <v>542</v>
      </c>
      <c r="M28" s="343" t="s">
        <v>841</v>
      </c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/>
      <c r="Y28"/>
      <c r="Z28"/>
      <c r="AA28"/>
      <c r="AB28"/>
    </row>
    <row r="29" spans="1:28" x14ac:dyDescent="0.25">
      <c r="A29" s="24"/>
      <c r="B29" s="206"/>
      <c r="C29" s="215" t="s">
        <v>263</v>
      </c>
      <c r="D29" s="224">
        <v>70</v>
      </c>
      <c r="E29" s="231">
        <v>10</v>
      </c>
      <c r="F29" s="218" t="s">
        <v>246</v>
      </c>
      <c r="G29" s="216">
        <v>0.3</v>
      </c>
      <c r="H29" s="93"/>
      <c r="I29" s="20"/>
      <c r="J29" s="46"/>
      <c r="K29" s="348"/>
      <c r="L29" s="296" t="s">
        <v>542</v>
      </c>
      <c r="M29" s="328">
        <v>1153</v>
      </c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/>
      <c r="Y29"/>
      <c r="Z29"/>
      <c r="AA29"/>
      <c r="AB29"/>
    </row>
    <row r="30" spans="1:28" x14ac:dyDescent="0.25">
      <c r="A30" s="24"/>
      <c r="B30" s="206"/>
      <c r="C30" s="233"/>
      <c r="D30" s="206"/>
      <c r="E30" s="206"/>
      <c r="F30" s="212"/>
      <c r="G30" s="234"/>
      <c r="H30" s="93"/>
      <c r="I30" s="20"/>
      <c r="J30" s="46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/>
      <c r="Y30"/>
      <c r="Z30"/>
      <c r="AA30"/>
      <c r="AB30"/>
    </row>
    <row r="31" spans="1:28" x14ac:dyDescent="0.25">
      <c r="A31" s="24"/>
      <c r="B31" s="236" t="s">
        <v>248</v>
      </c>
      <c r="C31" s="233"/>
      <c r="D31" s="206"/>
      <c r="E31" s="206"/>
      <c r="F31" s="212"/>
      <c r="G31" s="234"/>
      <c r="H31" s="93"/>
      <c r="I31" s="20"/>
      <c r="J31" s="46"/>
      <c r="K31" s="428" t="s">
        <v>842</v>
      </c>
      <c r="L31" s="429" t="s">
        <v>542</v>
      </c>
      <c r="M31" s="429" t="s">
        <v>820</v>
      </c>
      <c r="N31" s="429" t="s">
        <v>544</v>
      </c>
      <c r="O31" s="429" t="s">
        <v>822</v>
      </c>
      <c r="P31" s="430"/>
      <c r="Q31" s="431"/>
      <c r="R31" s="348"/>
      <c r="S31" s="348"/>
      <c r="T31" s="348"/>
      <c r="U31" s="348"/>
      <c r="V31" s="348"/>
      <c r="W31" s="348"/>
      <c r="X31"/>
      <c r="Y31"/>
      <c r="Z31"/>
      <c r="AA31"/>
      <c r="AB31"/>
    </row>
    <row r="32" spans="1:28" x14ac:dyDescent="0.25">
      <c r="A32" s="29"/>
      <c r="B32" s="206"/>
      <c r="C32" s="206"/>
      <c r="D32" s="206"/>
      <c r="E32" s="206"/>
      <c r="F32" s="206"/>
      <c r="G32" s="206"/>
      <c r="H32" s="93"/>
      <c r="I32" s="20"/>
      <c r="J32" s="46"/>
      <c r="K32" s="348"/>
      <c r="L32" s="296" t="s">
        <v>542</v>
      </c>
      <c r="M32" s="296">
        <v>2791.55</v>
      </c>
      <c r="N32" s="296" t="s">
        <v>544</v>
      </c>
      <c r="O32" s="296">
        <v>1092.3499999999999</v>
      </c>
      <c r="P32" s="348"/>
      <c r="Q32" s="348"/>
      <c r="R32" s="348"/>
      <c r="S32" s="348"/>
      <c r="T32" s="348"/>
      <c r="U32" s="348"/>
      <c r="V32" s="348"/>
      <c r="W32" s="348"/>
      <c r="X32"/>
      <c r="Y32"/>
      <c r="Z32"/>
      <c r="AA32"/>
      <c r="AB32"/>
    </row>
    <row r="33" spans="1:28" x14ac:dyDescent="0.25">
      <c r="A33" s="9"/>
      <c r="B33" s="233" t="s">
        <v>269</v>
      </c>
      <c r="C33" s="206"/>
      <c r="D33" s="206"/>
      <c r="E33" s="206"/>
      <c r="F33" s="206"/>
      <c r="G33" s="206"/>
      <c r="H33" s="93"/>
      <c r="I33" s="20"/>
      <c r="J33" s="46"/>
      <c r="K33" s="348"/>
      <c r="L33" s="296" t="s">
        <v>542</v>
      </c>
      <c r="M33" s="300">
        <v>3883.9</v>
      </c>
      <c r="N33" s="342" t="s">
        <v>843</v>
      </c>
      <c r="O33" s="296"/>
      <c r="P33" s="348"/>
      <c r="Q33" s="348"/>
      <c r="R33" s="348"/>
      <c r="S33" s="348"/>
      <c r="T33" s="348"/>
      <c r="U33" s="348"/>
      <c r="V33" s="348"/>
      <c r="W33" s="348"/>
      <c r="X33"/>
      <c r="Y33"/>
      <c r="Z33"/>
      <c r="AA33"/>
      <c r="AB33"/>
    </row>
    <row r="34" spans="1:28" ht="15.75" thickBot="1" x14ac:dyDescent="0.3">
      <c r="A34" s="26"/>
      <c r="B34" s="47"/>
      <c r="C34" s="47"/>
      <c r="D34" s="47"/>
      <c r="E34" s="47"/>
      <c r="F34" s="47"/>
      <c r="G34" s="47"/>
      <c r="H34" s="47"/>
      <c r="I34" s="48"/>
      <c r="J34" s="46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/>
      <c r="Y34"/>
      <c r="Z34"/>
      <c r="AA34"/>
      <c r="AB34"/>
    </row>
    <row r="35" spans="1:28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348" t="s">
        <v>820</v>
      </c>
      <c r="L35" s="296" t="s">
        <v>542</v>
      </c>
      <c r="M35" s="343" t="s">
        <v>824</v>
      </c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/>
      <c r="Y35"/>
      <c r="Z35"/>
      <c r="AA35"/>
      <c r="AB35"/>
    </row>
    <row r="36" spans="1:28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348"/>
      <c r="L36" s="296" t="s">
        <v>542</v>
      </c>
      <c r="M36" s="432">
        <v>2791.55</v>
      </c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/>
      <c r="Y36"/>
      <c r="Z36"/>
      <c r="AA36"/>
      <c r="AB36"/>
    </row>
    <row r="37" spans="1:28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/>
      <c r="Y37"/>
      <c r="Z37"/>
      <c r="AA37"/>
      <c r="AB37"/>
    </row>
    <row r="38" spans="1:28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348" t="s">
        <v>822</v>
      </c>
      <c r="L38" s="296" t="s">
        <v>542</v>
      </c>
      <c r="M38" s="343" t="s">
        <v>841</v>
      </c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/>
      <c r="Y38"/>
      <c r="Z38"/>
      <c r="AA38"/>
      <c r="AB38"/>
    </row>
    <row r="39" spans="1:28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348"/>
      <c r="L39" s="348"/>
      <c r="M39" s="432">
        <v>1092.3499999999999</v>
      </c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/>
      <c r="Y39"/>
      <c r="Z39"/>
      <c r="AA39"/>
      <c r="AB39"/>
    </row>
    <row r="40" spans="1:28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/>
      <c r="Y40"/>
      <c r="Z40"/>
      <c r="AA40"/>
      <c r="AB40"/>
    </row>
    <row r="41" spans="1:28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/>
      <c r="Y41"/>
      <c r="Z41"/>
      <c r="AA41"/>
      <c r="AB41"/>
    </row>
    <row r="42" spans="1:28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/>
      <c r="Y42"/>
      <c r="Z42"/>
      <c r="AA42"/>
      <c r="AB42"/>
    </row>
    <row r="43" spans="1:28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/>
      <c r="Y43"/>
      <c r="Z43"/>
      <c r="AA43"/>
      <c r="AB43"/>
    </row>
    <row r="44" spans="1:28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/>
      <c r="Y44"/>
      <c r="Z44"/>
      <c r="AA44"/>
      <c r="AB44"/>
    </row>
    <row r="45" spans="1:28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/>
      <c r="Y45"/>
      <c r="Z45"/>
      <c r="AA45"/>
      <c r="AB45"/>
    </row>
    <row r="46" spans="1:28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/>
      <c r="Y46"/>
      <c r="Z46"/>
      <c r="AA46"/>
      <c r="AB46"/>
    </row>
    <row r="47" spans="1:28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/>
      <c r="Y47"/>
      <c r="Z47"/>
      <c r="AA47"/>
      <c r="AB47"/>
    </row>
    <row r="48" spans="1:28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/>
      <c r="Y48"/>
      <c r="Z48"/>
      <c r="AA48"/>
      <c r="AB48"/>
    </row>
    <row r="49" spans="2:28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/>
      <c r="Y49"/>
      <c r="Z49"/>
      <c r="AA49"/>
      <c r="AB49"/>
    </row>
    <row r="50" spans="2:28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/>
      <c r="Y50"/>
      <c r="Z50"/>
      <c r="AA50"/>
      <c r="AB50"/>
    </row>
    <row r="51" spans="2:28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/>
      <c r="Y51"/>
      <c r="Z51"/>
      <c r="AA51"/>
      <c r="AB51"/>
    </row>
    <row r="52" spans="2:28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/>
      <c r="Y52"/>
      <c r="Z52"/>
      <c r="AA52"/>
      <c r="AB52"/>
    </row>
    <row r="53" spans="2:28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/>
      <c r="Y53"/>
      <c r="Z53"/>
      <c r="AA53"/>
      <c r="AB53"/>
    </row>
    <row r="54" spans="2:28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28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28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28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28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28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28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28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28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28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28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T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20" x14ac:dyDescent="0.25">
      <c r="A1" s="7">
        <v>17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  <c r="L1"/>
      <c r="M1"/>
      <c r="N1"/>
      <c r="O1"/>
      <c r="P1"/>
      <c r="Q1"/>
      <c r="R1"/>
      <c r="S1"/>
      <c r="T1"/>
    </row>
    <row r="2" spans="1:20" x14ac:dyDescent="0.25">
      <c r="A2" s="24"/>
      <c r="B2" s="21"/>
      <c r="C2" s="21"/>
      <c r="D2" s="21"/>
      <c r="E2" s="21"/>
      <c r="F2" s="21"/>
      <c r="G2" s="21"/>
      <c r="H2" s="21"/>
      <c r="I2" s="25"/>
      <c r="K2"/>
      <c r="L2"/>
      <c r="M2"/>
      <c r="N2"/>
      <c r="O2"/>
      <c r="P2"/>
      <c r="Q2"/>
      <c r="R2"/>
      <c r="S2"/>
      <c r="T2"/>
    </row>
    <row r="3" spans="1:20" x14ac:dyDescent="0.25">
      <c r="A3" s="8" t="s">
        <v>13</v>
      </c>
      <c r="B3" s="21" t="s">
        <v>270</v>
      </c>
      <c r="C3" s="21"/>
      <c r="D3" s="21"/>
      <c r="E3" s="21"/>
      <c r="F3" s="21"/>
      <c r="G3" s="21"/>
      <c r="H3" s="19"/>
      <c r="I3" s="20"/>
      <c r="K3" s="283" t="s">
        <v>2</v>
      </c>
      <c r="L3" t="s">
        <v>612</v>
      </c>
      <c r="M3"/>
      <c r="N3"/>
      <c r="O3"/>
      <c r="P3"/>
      <c r="Q3"/>
      <c r="R3"/>
      <c r="S3"/>
      <c r="T3"/>
    </row>
    <row r="4" spans="1:20" x14ac:dyDescent="0.25">
      <c r="A4" s="9">
        <f>INDEX('Point Grid'!B:B,MATCH($A$1,'Point Grid'!A:A,0))</f>
        <v>3.5</v>
      </c>
      <c r="B4" s="21"/>
      <c r="C4" s="21"/>
      <c r="D4" s="21"/>
      <c r="E4" s="21"/>
      <c r="F4" s="21"/>
      <c r="G4" s="21"/>
      <c r="H4" s="19"/>
      <c r="I4" s="20"/>
      <c r="K4"/>
      <c r="L4" t="s">
        <v>613</v>
      </c>
      <c r="M4"/>
      <c r="N4"/>
      <c r="O4"/>
      <c r="P4"/>
      <c r="Q4"/>
      <c r="R4"/>
      <c r="S4"/>
      <c r="T4"/>
    </row>
    <row r="5" spans="1:20" x14ac:dyDescent="0.25">
      <c r="A5" s="9"/>
      <c r="B5" s="30"/>
      <c r="C5" s="30"/>
      <c r="D5" s="30"/>
      <c r="E5" s="21"/>
      <c r="F5" s="21"/>
      <c r="G5" s="21"/>
      <c r="H5" s="19"/>
      <c r="I5" s="20"/>
      <c r="K5" s="283"/>
      <c r="L5" t="s">
        <v>614</v>
      </c>
      <c r="M5" t="s">
        <v>617</v>
      </c>
      <c r="N5"/>
      <c r="O5"/>
      <c r="P5"/>
      <c r="Q5"/>
      <c r="R5"/>
      <c r="S5"/>
      <c r="T5"/>
    </row>
    <row r="6" spans="1:20" x14ac:dyDescent="0.25">
      <c r="A6" s="29" t="s">
        <v>2</v>
      </c>
      <c r="B6" s="21" t="s">
        <v>271</v>
      </c>
      <c r="C6" s="30"/>
      <c r="D6" s="21"/>
      <c r="E6" s="21"/>
      <c r="F6" s="21"/>
      <c r="G6" s="21"/>
      <c r="H6" s="19"/>
      <c r="I6" s="20"/>
      <c r="K6"/>
      <c r="L6" t="s">
        <v>615</v>
      </c>
      <c r="M6" t="s">
        <v>618</v>
      </c>
      <c r="N6"/>
      <c r="O6"/>
      <c r="P6"/>
      <c r="Q6"/>
      <c r="R6"/>
      <c r="S6"/>
      <c r="T6"/>
    </row>
    <row r="7" spans="1:20" ht="15.75" thickBot="1" x14ac:dyDescent="0.3">
      <c r="A7" s="9">
        <f>INDEX('Point Grid'!$C$8:$I$32,MATCH($A$1,'Point Grid'!$A$8:$A$32,0),MATCH(A6,'Point Grid'!$C$7:$I$7,0))</f>
        <v>1</v>
      </c>
      <c r="B7" s="241"/>
      <c r="C7" s="30"/>
      <c r="D7" s="21"/>
      <c r="E7" s="21"/>
      <c r="F7" s="21"/>
      <c r="G7" s="21"/>
      <c r="H7" s="19"/>
      <c r="I7" s="20"/>
      <c r="K7"/>
      <c r="L7"/>
      <c r="M7"/>
      <c r="N7"/>
      <c r="O7"/>
      <c r="P7"/>
      <c r="Q7"/>
      <c r="R7"/>
      <c r="S7"/>
      <c r="T7"/>
    </row>
    <row r="8" spans="1:20" ht="15" customHeight="1" thickBot="1" x14ac:dyDescent="0.3">
      <c r="A8" s="5"/>
      <c r="B8" s="241"/>
      <c r="C8" s="30"/>
      <c r="D8" s="21"/>
      <c r="E8" s="21"/>
      <c r="F8" s="21"/>
      <c r="G8" s="21"/>
      <c r="H8" s="19"/>
      <c r="I8" s="20"/>
      <c r="K8" s="283" t="s">
        <v>3</v>
      </c>
      <c r="L8" t="s">
        <v>614</v>
      </c>
      <c r="M8" t="s">
        <v>621</v>
      </c>
      <c r="N8"/>
      <c r="O8"/>
      <c r="P8"/>
      <c r="Q8"/>
      <c r="R8"/>
      <c r="S8"/>
      <c r="T8"/>
    </row>
    <row r="9" spans="1:20" ht="15" customHeight="1" x14ac:dyDescent="0.25">
      <c r="A9" s="36"/>
      <c r="B9" s="241"/>
      <c r="C9" s="30"/>
      <c r="D9" s="21"/>
      <c r="E9" s="21"/>
      <c r="F9" s="21"/>
      <c r="G9" s="21"/>
      <c r="H9" s="19"/>
      <c r="I9" s="20"/>
      <c r="K9"/>
      <c r="L9" t="s">
        <v>615</v>
      </c>
      <c r="M9" t="s">
        <v>622</v>
      </c>
      <c r="N9"/>
      <c r="O9"/>
      <c r="P9"/>
      <c r="Q9"/>
      <c r="R9"/>
      <c r="S9"/>
      <c r="T9"/>
    </row>
    <row r="10" spans="1:20" ht="15" customHeight="1" x14ac:dyDescent="0.25">
      <c r="A10" s="29" t="s">
        <v>3</v>
      </c>
      <c r="B10" s="21" t="s">
        <v>272</v>
      </c>
      <c r="C10" s="30"/>
      <c r="D10" s="21"/>
      <c r="E10" s="59"/>
      <c r="F10" s="19"/>
      <c r="G10" s="19"/>
      <c r="H10" s="19"/>
      <c r="I10" s="20"/>
      <c r="K10"/>
      <c r="L10"/>
      <c r="M10"/>
      <c r="N10"/>
      <c r="O10"/>
      <c r="P10"/>
      <c r="Q10"/>
      <c r="R10"/>
      <c r="S10"/>
      <c r="T10"/>
    </row>
    <row r="11" spans="1:20" ht="15.75" thickBot="1" x14ac:dyDescent="0.3">
      <c r="A11" s="9">
        <f>INDEX('Point Grid'!$C$8:$I$32,MATCH($A$1,'Point Grid'!$A$8:$A$32,0),MATCH(A10,'Point Grid'!$C$7:$I$7,0))</f>
        <v>0.5</v>
      </c>
      <c r="B11" s="30"/>
      <c r="C11" s="19"/>
      <c r="D11" s="19"/>
      <c r="E11" s="59"/>
      <c r="F11" s="19"/>
      <c r="G11" s="19"/>
      <c r="H11" s="19"/>
      <c r="I11" s="20"/>
      <c r="K11" s="283" t="s">
        <v>632</v>
      </c>
      <c r="L11" t="s">
        <v>614</v>
      </c>
      <c r="M11" t="s">
        <v>619</v>
      </c>
      <c r="N11"/>
      <c r="O11"/>
      <c r="P11"/>
      <c r="Q11"/>
      <c r="R11"/>
      <c r="S11"/>
      <c r="T11"/>
    </row>
    <row r="12" spans="1:20" ht="15.75" thickBot="1" x14ac:dyDescent="0.3">
      <c r="A12" s="5"/>
      <c r="B12" s="30"/>
      <c r="C12" s="19"/>
      <c r="D12" s="19"/>
      <c r="E12" s="59"/>
      <c r="F12" s="19"/>
      <c r="G12" s="19"/>
      <c r="H12" s="19"/>
      <c r="I12" s="20"/>
      <c r="K12"/>
      <c r="L12" t="s">
        <v>615</v>
      </c>
      <c r="M12" t="s">
        <v>620</v>
      </c>
      <c r="N12"/>
      <c r="O12"/>
      <c r="P12"/>
      <c r="Q12"/>
      <c r="R12"/>
      <c r="S12"/>
      <c r="T12"/>
    </row>
    <row r="13" spans="1:20" x14ac:dyDescent="0.25">
      <c r="A13" s="36"/>
      <c r="B13" s="30"/>
      <c r="C13" s="19"/>
      <c r="D13" s="19"/>
      <c r="E13" s="59"/>
      <c r="F13" s="19"/>
      <c r="G13" s="19"/>
      <c r="H13" s="19"/>
      <c r="I13" s="20"/>
      <c r="K13"/>
      <c r="L13"/>
      <c r="M13"/>
      <c r="N13"/>
      <c r="O13"/>
      <c r="P13"/>
      <c r="Q13"/>
      <c r="R13"/>
      <c r="S13"/>
      <c r="T13"/>
    </row>
    <row r="14" spans="1:20" x14ac:dyDescent="0.25">
      <c r="A14" s="29" t="s">
        <v>4</v>
      </c>
      <c r="B14" s="21" t="s">
        <v>273</v>
      </c>
      <c r="C14" s="19"/>
      <c r="D14" s="19"/>
      <c r="E14" s="59"/>
      <c r="F14" s="19"/>
      <c r="G14" s="77"/>
      <c r="H14" s="77"/>
      <c r="I14" s="20"/>
      <c r="K14" s="283" t="s">
        <v>5</v>
      </c>
      <c r="L14" t="s">
        <v>614</v>
      </c>
      <c r="M14" t="s">
        <v>623</v>
      </c>
      <c r="N14"/>
      <c r="O14"/>
      <c r="P14"/>
      <c r="Q14"/>
      <c r="R14"/>
      <c r="S14"/>
      <c r="T14"/>
    </row>
    <row r="15" spans="1:20" ht="15.75" thickBot="1" x14ac:dyDescent="0.3">
      <c r="A15" s="9">
        <f>INDEX('Point Grid'!$C$8:$I$32,MATCH($A$1,'Point Grid'!$A$8:$A$32,0),MATCH(A14,'Point Grid'!$C$7:$I$7,0))</f>
        <v>0.5</v>
      </c>
      <c r="B15" s="30"/>
      <c r="C15" s="19"/>
      <c r="D15" s="19"/>
      <c r="E15" s="59"/>
      <c r="F15" s="59"/>
      <c r="G15" s="77"/>
      <c r="H15" s="96"/>
      <c r="I15" s="20"/>
      <c r="K15"/>
      <c r="L15" t="s">
        <v>615</v>
      </c>
      <c r="M15" t="s">
        <v>624</v>
      </c>
      <c r="N15"/>
      <c r="O15"/>
      <c r="P15"/>
      <c r="Q15"/>
      <c r="R15"/>
      <c r="S15"/>
      <c r="T15"/>
    </row>
    <row r="16" spans="1:20" ht="15.75" thickBot="1" x14ac:dyDescent="0.3">
      <c r="A16" s="5"/>
      <c r="B16" s="30"/>
      <c r="C16" s="19"/>
      <c r="D16" s="19"/>
      <c r="E16" s="59"/>
      <c r="F16" s="59"/>
      <c r="G16" s="77"/>
      <c r="H16" s="96"/>
      <c r="I16" s="20"/>
      <c r="K16"/>
      <c r="L16"/>
      <c r="M16"/>
      <c r="N16"/>
      <c r="O16"/>
      <c r="P16"/>
      <c r="Q16"/>
      <c r="R16"/>
      <c r="S16"/>
      <c r="T16"/>
    </row>
    <row r="17" spans="1:20" x14ac:dyDescent="0.25">
      <c r="A17" s="36"/>
      <c r="B17" s="19"/>
      <c r="C17" s="19"/>
      <c r="D17" s="19"/>
      <c r="E17" s="59"/>
      <c r="F17" s="59"/>
      <c r="G17" s="77"/>
      <c r="H17" s="96"/>
      <c r="I17" s="20"/>
      <c r="K17" s="283" t="s">
        <v>631</v>
      </c>
      <c r="L17" t="s">
        <v>614</v>
      </c>
      <c r="M17" t="s">
        <v>625</v>
      </c>
      <c r="N17"/>
      <c r="O17"/>
      <c r="P17"/>
      <c r="Q17"/>
      <c r="R17"/>
      <c r="S17"/>
      <c r="T17"/>
    </row>
    <row r="18" spans="1:20" ht="14.25" customHeight="1" x14ac:dyDescent="0.25">
      <c r="A18" s="29" t="s">
        <v>5</v>
      </c>
      <c r="B18" s="21" t="s">
        <v>274</v>
      </c>
      <c r="C18" s="76"/>
      <c r="D18" s="76"/>
      <c r="E18" s="19"/>
      <c r="F18" s="19"/>
      <c r="G18" s="19"/>
      <c r="H18" s="19"/>
      <c r="I18" s="20"/>
      <c r="K18"/>
      <c r="L18" t="s">
        <v>615</v>
      </c>
      <c r="M18" t="s">
        <v>616</v>
      </c>
      <c r="N18"/>
      <c r="O18"/>
      <c r="P18"/>
      <c r="Q18"/>
      <c r="R18"/>
      <c r="S18"/>
      <c r="T18"/>
    </row>
    <row r="19" spans="1:20" ht="15.75" thickBot="1" x14ac:dyDescent="0.3">
      <c r="A19" s="9">
        <f>INDEX('Point Grid'!$C$8:$I$32,MATCH($A$1,'Point Grid'!$A$8:$A$32,0),MATCH(A18,'Point Grid'!$C$7:$I$7,0))</f>
        <v>0.5</v>
      </c>
      <c r="B19" s="30"/>
      <c r="C19" s="76"/>
      <c r="D19" s="76"/>
      <c r="E19" s="19"/>
      <c r="F19" s="19"/>
      <c r="G19" s="19"/>
      <c r="H19" s="19"/>
      <c r="I19" s="20"/>
      <c r="K19"/>
      <c r="L19"/>
      <c r="M19" t="s">
        <v>627</v>
      </c>
      <c r="N19"/>
      <c r="O19"/>
      <c r="P19"/>
      <c r="Q19"/>
      <c r="R19"/>
      <c r="S19"/>
      <c r="T19"/>
    </row>
    <row r="20" spans="1:20" ht="15.75" thickBot="1" x14ac:dyDescent="0.3">
      <c r="A20" s="5"/>
      <c r="B20" s="30"/>
      <c r="C20" s="35"/>
      <c r="D20" s="35"/>
      <c r="E20" s="35"/>
      <c r="F20" s="35"/>
      <c r="G20" s="19"/>
      <c r="H20" s="19"/>
      <c r="I20" s="20"/>
      <c r="K20"/>
      <c r="L20"/>
      <c r="M20" t="s">
        <v>626</v>
      </c>
      <c r="N20"/>
      <c r="O20"/>
      <c r="P20"/>
      <c r="Q20"/>
      <c r="R20"/>
      <c r="S20"/>
      <c r="T20"/>
    </row>
    <row r="21" spans="1:20" ht="15.75" x14ac:dyDescent="0.25">
      <c r="A21" s="30"/>
      <c r="B21" s="34"/>
      <c r="C21" s="35"/>
      <c r="D21" s="35"/>
      <c r="E21" s="35"/>
      <c r="F21" s="35"/>
      <c r="G21" s="19"/>
      <c r="H21" s="19"/>
      <c r="I21" s="20"/>
      <c r="R21"/>
      <c r="S21"/>
      <c r="T21"/>
    </row>
    <row r="22" spans="1:20" x14ac:dyDescent="0.25">
      <c r="A22" s="29" t="s">
        <v>6</v>
      </c>
      <c r="B22" s="21" t="s">
        <v>275</v>
      </c>
      <c r="C22" s="64"/>
      <c r="D22" s="64"/>
      <c r="E22" s="64"/>
      <c r="F22" s="64"/>
      <c r="G22" s="64"/>
      <c r="H22" s="64"/>
      <c r="I22" s="20"/>
      <c r="R22"/>
      <c r="S22"/>
      <c r="T22"/>
    </row>
    <row r="23" spans="1:20" ht="15.75" thickBot="1" x14ac:dyDescent="0.3">
      <c r="A23" s="9">
        <f>INDEX('Point Grid'!$C$8:$I$32,MATCH($A$1,'Point Grid'!$A$8:$A$32,0),MATCH(A22,'Point Grid'!$C$7:$I$7,0))</f>
        <v>1</v>
      </c>
      <c r="B23" s="35"/>
      <c r="C23" s="19"/>
      <c r="D23" s="65"/>
      <c r="E23" s="65"/>
      <c r="F23" s="65"/>
      <c r="G23" s="65"/>
      <c r="H23" s="65"/>
      <c r="I23" s="20"/>
    </row>
    <row r="24" spans="1:20" ht="16.5" thickBot="1" x14ac:dyDescent="0.3">
      <c r="A24" s="5"/>
      <c r="B24" s="34"/>
      <c r="C24" s="19"/>
      <c r="D24" s="65"/>
      <c r="E24" s="65"/>
      <c r="F24" s="65"/>
      <c r="G24" s="65"/>
      <c r="H24" s="65"/>
      <c r="I24" s="20"/>
    </row>
    <row r="25" spans="1:20" ht="15.75" thickBot="1" x14ac:dyDescent="0.3">
      <c r="A25" s="26"/>
      <c r="B25" s="47"/>
      <c r="C25" s="47"/>
      <c r="D25" s="47"/>
      <c r="E25" s="47"/>
      <c r="F25" s="47"/>
      <c r="G25" s="47"/>
      <c r="H25" s="47"/>
      <c r="I25" s="48"/>
    </row>
    <row r="26" spans="1:20" x14ac:dyDescent="0.25">
      <c r="B26" s="46"/>
      <c r="C26" s="46"/>
      <c r="D26" s="46"/>
      <c r="E26" s="46"/>
      <c r="F26" s="46"/>
      <c r="G26" s="46"/>
      <c r="H26" s="46"/>
      <c r="I26" s="46"/>
    </row>
    <row r="27" spans="1:20" x14ac:dyDescent="0.25">
      <c r="B27" s="46"/>
      <c r="C27" s="46"/>
      <c r="D27" s="46"/>
      <c r="E27" s="46"/>
      <c r="F27" s="46"/>
      <c r="G27" s="46"/>
      <c r="H27" s="46"/>
      <c r="I27" s="46"/>
    </row>
    <row r="28" spans="1:20" x14ac:dyDescent="0.25">
      <c r="B28" s="46"/>
      <c r="C28" s="46"/>
      <c r="D28" s="46"/>
      <c r="E28" s="46"/>
      <c r="F28" s="46"/>
      <c r="G28" s="46"/>
      <c r="H28" s="46"/>
      <c r="I28" s="46"/>
    </row>
    <row r="29" spans="1:20" x14ac:dyDescent="0.25">
      <c r="B29" s="46"/>
      <c r="C29" s="46"/>
      <c r="D29" s="46"/>
      <c r="E29" s="46"/>
      <c r="F29" s="46"/>
      <c r="G29" s="46"/>
      <c r="H29" s="46"/>
      <c r="I29" s="46"/>
    </row>
    <row r="30" spans="1:20" x14ac:dyDescent="0.25">
      <c r="B30" s="46"/>
      <c r="C30" s="46"/>
      <c r="D30" s="46"/>
      <c r="E30" s="46"/>
      <c r="F30" s="46"/>
      <c r="G30" s="46"/>
      <c r="H30" s="46"/>
      <c r="I30" s="46"/>
    </row>
    <row r="31" spans="1:20" x14ac:dyDescent="0.25">
      <c r="B31" s="46"/>
      <c r="C31" s="46"/>
      <c r="D31" s="46"/>
      <c r="E31" s="46"/>
      <c r="F31" s="46"/>
      <c r="G31" s="46"/>
      <c r="H31" s="46"/>
      <c r="I31" s="46"/>
    </row>
    <row r="32" spans="1:20" x14ac:dyDescent="0.25">
      <c r="B32" s="46"/>
      <c r="C32" s="46"/>
      <c r="D32" s="46"/>
      <c r="E32" s="46"/>
      <c r="F32" s="46"/>
      <c r="G32" s="46"/>
      <c r="H32" s="46"/>
      <c r="I32" s="46"/>
    </row>
    <row r="33" spans="2:9" x14ac:dyDescent="0.25">
      <c r="B33" s="46"/>
      <c r="C33" s="46"/>
      <c r="D33" s="46"/>
      <c r="E33" s="46"/>
      <c r="F33" s="46"/>
      <c r="G33" s="46"/>
      <c r="H33" s="46"/>
      <c r="I33" s="46"/>
    </row>
    <row r="34" spans="2:9" x14ac:dyDescent="0.25">
      <c r="B34" s="46"/>
      <c r="C34" s="46"/>
      <c r="D34" s="46"/>
      <c r="E34" s="46"/>
      <c r="F34" s="46"/>
      <c r="G34" s="46"/>
      <c r="H34" s="46"/>
      <c r="I34" s="46"/>
    </row>
    <row r="35" spans="2:9" x14ac:dyDescent="0.25">
      <c r="B35" s="46"/>
      <c r="C35" s="46"/>
      <c r="D35" s="46"/>
      <c r="E35" s="46"/>
      <c r="F35" s="46"/>
      <c r="G35" s="46"/>
      <c r="H35" s="46"/>
      <c r="I35" s="46"/>
    </row>
    <row r="36" spans="2:9" x14ac:dyDescent="0.25">
      <c r="B36" s="46"/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>
      <c r="B39" s="46"/>
      <c r="C39" s="46"/>
      <c r="D39" s="46"/>
      <c r="E39" s="46"/>
      <c r="F39" s="46"/>
      <c r="G39" s="46"/>
      <c r="H39" s="46"/>
      <c r="I39" s="46"/>
    </row>
    <row r="40" spans="2:9" x14ac:dyDescent="0.25">
      <c r="B40" s="46"/>
      <c r="C40" s="46"/>
      <c r="D40" s="46"/>
      <c r="E40" s="46"/>
      <c r="F40" s="46"/>
      <c r="G40" s="46"/>
      <c r="H40" s="46"/>
      <c r="I40" s="46"/>
    </row>
    <row r="41" spans="2:9" x14ac:dyDescent="0.25">
      <c r="B41" s="46"/>
      <c r="C41" s="46"/>
      <c r="D41" s="46"/>
      <c r="E41" s="46"/>
      <c r="F41" s="46"/>
      <c r="G41" s="46"/>
      <c r="H41" s="46"/>
      <c r="I41" s="46"/>
    </row>
    <row r="42" spans="2:9" x14ac:dyDescent="0.25">
      <c r="B42" s="46"/>
      <c r="C42" s="46"/>
      <c r="D42" s="46"/>
      <c r="E42" s="46"/>
      <c r="F42" s="46"/>
      <c r="G42" s="46"/>
      <c r="H42" s="46"/>
      <c r="I42" s="46"/>
    </row>
    <row r="43" spans="2:9" x14ac:dyDescent="0.25">
      <c r="B43" s="46"/>
      <c r="C43" s="46"/>
      <c r="D43" s="46"/>
      <c r="E43" s="46"/>
      <c r="F43" s="46"/>
      <c r="G43" s="46"/>
      <c r="H43" s="46"/>
      <c r="I43" s="46"/>
    </row>
    <row r="44" spans="2:9" x14ac:dyDescent="0.25">
      <c r="B44" s="46"/>
      <c r="C44" s="46"/>
      <c r="D44" s="46"/>
      <c r="E44" s="46"/>
      <c r="F44" s="46"/>
      <c r="G44" s="46"/>
      <c r="H44" s="46"/>
      <c r="I44" s="46"/>
    </row>
    <row r="45" spans="2:9" x14ac:dyDescent="0.25">
      <c r="B45" s="46"/>
      <c r="C45" s="46"/>
      <c r="D45" s="46"/>
      <c r="E45" s="46"/>
      <c r="F45" s="46"/>
      <c r="G45" s="46"/>
      <c r="H45" s="46"/>
      <c r="I45" s="46"/>
    </row>
    <row r="46" spans="2:9" x14ac:dyDescent="0.25">
      <c r="B46" s="46"/>
      <c r="C46" s="46"/>
      <c r="D46" s="46"/>
      <c r="E46" s="46"/>
      <c r="F46" s="46"/>
      <c r="G46" s="46"/>
      <c r="H46" s="46"/>
      <c r="I46" s="46"/>
    </row>
    <row r="47" spans="2:9" x14ac:dyDescent="0.25">
      <c r="B47" s="46"/>
      <c r="C47" s="46"/>
      <c r="D47" s="46"/>
      <c r="E47" s="46"/>
      <c r="F47" s="46"/>
      <c r="G47" s="46"/>
      <c r="H47" s="46"/>
      <c r="I47" s="46"/>
    </row>
    <row r="48" spans="2:9" x14ac:dyDescent="0.25">
      <c r="B48" s="46"/>
      <c r="C48" s="46"/>
      <c r="D48" s="46"/>
      <c r="E48" s="46"/>
      <c r="F48" s="46"/>
      <c r="G48" s="46"/>
      <c r="H48" s="46"/>
      <c r="I48" s="46"/>
    </row>
    <row r="49" spans="2:9" x14ac:dyDescent="0.25">
      <c r="B49" s="46"/>
      <c r="C49" s="46"/>
      <c r="D49" s="46"/>
      <c r="E49" s="46"/>
      <c r="F49" s="46"/>
      <c r="G49" s="46"/>
      <c r="H49" s="46"/>
      <c r="I49" s="46"/>
    </row>
    <row r="50" spans="2:9" x14ac:dyDescent="0.25">
      <c r="B50" s="46"/>
      <c r="C50" s="46"/>
      <c r="D50" s="46"/>
      <c r="E50" s="46"/>
      <c r="F50" s="46"/>
      <c r="G50" s="46"/>
      <c r="H50" s="46"/>
      <c r="I50" s="46"/>
    </row>
    <row r="51" spans="2:9" x14ac:dyDescent="0.25">
      <c r="B51" s="46"/>
      <c r="C51" s="46"/>
      <c r="D51" s="46"/>
      <c r="E51" s="46"/>
      <c r="F51" s="46"/>
      <c r="G51" s="46"/>
      <c r="H51" s="46"/>
      <c r="I51" s="46"/>
    </row>
    <row r="52" spans="2:9" x14ac:dyDescent="0.25">
      <c r="B52" s="46"/>
      <c r="C52" s="46"/>
      <c r="D52" s="46"/>
      <c r="E52" s="46"/>
      <c r="F52" s="46"/>
      <c r="G52" s="46"/>
      <c r="H52" s="46"/>
      <c r="I52" s="46"/>
    </row>
    <row r="53" spans="2:9" x14ac:dyDescent="0.25">
      <c r="B53" s="46"/>
      <c r="C53" s="46"/>
      <c r="D53" s="46"/>
      <c r="E53" s="46"/>
      <c r="F53" s="46"/>
      <c r="G53" s="46"/>
      <c r="H53" s="46"/>
      <c r="I53" s="46"/>
    </row>
    <row r="54" spans="2:9" x14ac:dyDescent="0.25">
      <c r="B54" s="46"/>
      <c r="C54" s="46"/>
      <c r="D54" s="46"/>
      <c r="E54" s="46"/>
      <c r="F54" s="46"/>
      <c r="G54" s="46"/>
      <c r="H54" s="46"/>
      <c r="I54" s="46"/>
    </row>
    <row r="55" spans="2:9" x14ac:dyDescent="0.25">
      <c r="B55" s="46"/>
      <c r="C55" s="46"/>
      <c r="D55" s="46"/>
      <c r="E55" s="46"/>
      <c r="F55" s="46"/>
      <c r="G55" s="46"/>
      <c r="H55" s="46"/>
      <c r="I55" s="46"/>
    </row>
    <row r="56" spans="2:9" x14ac:dyDescent="0.25">
      <c r="B56" s="46"/>
      <c r="C56" s="46"/>
      <c r="D56" s="46"/>
      <c r="E56" s="46"/>
      <c r="F56" s="46"/>
      <c r="G56" s="46"/>
      <c r="H56" s="46"/>
      <c r="I56" s="46"/>
    </row>
    <row r="57" spans="2:9" x14ac:dyDescent="0.25">
      <c r="B57" s="46"/>
      <c r="C57" s="46"/>
      <c r="D57" s="46"/>
      <c r="E57" s="46"/>
      <c r="F57" s="46"/>
      <c r="G57" s="46"/>
      <c r="H57" s="46"/>
      <c r="I57" s="46"/>
    </row>
    <row r="58" spans="2:9" x14ac:dyDescent="0.25">
      <c r="B58" s="46"/>
      <c r="C58" s="46"/>
      <c r="D58" s="46"/>
      <c r="E58" s="46"/>
      <c r="F58" s="46"/>
      <c r="G58" s="46"/>
      <c r="H58" s="46"/>
      <c r="I58" s="46"/>
    </row>
    <row r="59" spans="2:9" x14ac:dyDescent="0.25">
      <c r="B59" s="46"/>
      <c r="C59" s="46"/>
      <c r="D59" s="46"/>
      <c r="E59" s="46"/>
      <c r="F59" s="46"/>
      <c r="G59" s="46"/>
      <c r="H59" s="46"/>
      <c r="I59" s="46"/>
    </row>
    <row r="60" spans="2:9" x14ac:dyDescent="0.25">
      <c r="B60" s="46"/>
      <c r="C60" s="46"/>
      <c r="D60" s="46"/>
      <c r="E60" s="46"/>
      <c r="F60" s="46"/>
      <c r="G60" s="46"/>
      <c r="H60" s="46"/>
      <c r="I60" s="46"/>
    </row>
    <row r="61" spans="2:9" x14ac:dyDescent="0.25">
      <c r="B61" s="46"/>
      <c r="C61" s="46"/>
      <c r="D61" s="46"/>
      <c r="E61" s="46"/>
      <c r="F61" s="46"/>
      <c r="G61" s="46"/>
      <c r="H61" s="46"/>
      <c r="I61" s="46"/>
    </row>
    <row r="62" spans="2:9" x14ac:dyDescent="0.25">
      <c r="B62" s="46"/>
      <c r="C62" s="46"/>
      <c r="D62" s="46"/>
      <c r="E62" s="46"/>
      <c r="F62" s="46"/>
      <c r="G62" s="46"/>
      <c r="H62" s="46"/>
      <c r="I62" s="46"/>
    </row>
    <row r="63" spans="2:9" x14ac:dyDescent="0.25">
      <c r="B63" s="46"/>
      <c r="C63" s="46"/>
      <c r="D63" s="46"/>
      <c r="E63" s="46"/>
      <c r="F63" s="46"/>
      <c r="G63" s="46"/>
      <c r="H63" s="46"/>
      <c r="I63" s="46"/>
    </row>
    <row r="64" spans="2:9" x14ac:dyDescent="0.25">
      <c r="B64" s="46"/>
      <c r="C64" s="46"/>
      <c r="D64" s="46"/>
      <c r="E64" s="46"/>
      <c r="F64" s="46"/>
      <c r="G64" s="46"/>
      <c r="H64" s="46"/>
      <c r="I64" s="46"/>
    </row>
    <row r="65" spans="2:9" x14ac:dyDescent="0.25">
      <c r="B65" s="46"/>
      <c r="C65" s="46"/>
      <c r="D65" s="46"/>
      <c r="E65" s="46"/>
      <c r="F65" s="46"/>
      <c r="G65" s="46"/>
      <c r="H65" s="46"/>
      <c r="I65" s="46"/>
    </row>
    <row r="66" spans="2:9" x14ac:dyDescent="0.25">
      <c r="B66" s="46"/>
      <c r="C66" s="46"/>
      <c r="D66" s="46"/>
      <c r="E66" s="46"/>
      <c r="F66" s="46"/>
      <c r="G66" s="46"/>
      <c r="H66" s="46"/>
      <c r="I66" s="46"/>
    </row>
    <row r="67" spans="2:9" x14ac:dyDescent="0.25">
      <c r="B67" s="46"/>
      <c r="C67" s="46"/>
      <c r="D67" s="46"/>
      <c r="E67" s="46"/>
      <c r="F67" s="46"/>
      <c r="G67" s="46"/>
      <c r="H67" s="46"/>
      <c r="I67" s="46"/>
    </row>
    <row r="68" spans="2:9" x14ac:dyDescent="0.25">
      <c r="B68" s="46"/>
      <c r="C68" s="46"/>
      <c r="D68" s="46"/>
      <c r="E68" s="46"/>
      <c r="F68" s="46"/>
      <c r="G68" s="46"/>
      <c r="H68" s="46"/>
      <c r="I68" s="46"/>
    </row>
    <row r="69" spans="2:9" x14ac:dyDescent="0.25">
      <c r="B69" s="46"/>
      <c r="C69" s="46"/>
      <c r="D69" s="46"/>
      <c r="E69" s="46"/>
      <c r="F69" s="46"/>
      <c r="G69" s="46"/>
      <c r="H69" s="46"/>
      <c r="I69" s="46"/>
    </row>
    <row r="70" spans="2:9" x14ac:dyDescent="0.25">
      <c r="B70" s="46"/>
      <c r="C70" s="46"/>
      <c r="D70" s="46"/>
      <c r="E70" s="46"/>
      <c r="F70" s="46"/>
      <c r="G70" s="46"/>
      <c r="H70" s="46"/>
      <c r="I70" s="46"/>
    </row>
    <row r="71" spans="2:9" x14ac:dyDescent="0.25">
      <c r="B71" s="46"/>
      <c r="C71" s="46"/>
      <c r="D71" s="46"/>
      <c r="E71" s="46"/>
      <c r="F71" s="46"/>
      <c r="G71" s="46"/>
      <c r="H71" s="46"/>
      <c r="I71" s="46"/>
    </row>
    <row r="72" spans="2:9" x14ac:dyDescent="0.25">
      <c r="B72" s="46"/>
      <c r="C72" s="46"/>
      <c r="D72" s="46"/>
      <c r="E72" s="46"/>
      <c r="F72" s="46"/>
      <c r="G72" s="46"/>
      <c r="H72" s="46"/>
      <c r="I72" s="46"/>
    </row>
    <row r="73" spans="2:9" x14ac:dyDescent="0.25">
      <c r="B73" s="46"/>
      <c r="C73" s="46"/>
      <c r="D73" s="46"/>
      <c r="E73" s="46"/>
      <c r="F73" s="46"/>
      <c r="G73" s="46"/>
      <c r="H73" s="46"/>
      <c r="I73" s="46"/>
    </row>
    <row r="74" spans="2:9" x14ac:dyDescent="0.25">
      <c r="B74" s="46"/>
      <c r="C74" s="46"/>
      <c r="D74" s="46"/>
      <c r="E74" s="46"/>
      <c r="F74" s="46"/>
      <c r="G74" s="46"/>
      <c r="H74" s="46"/>
      <c r="I74" s="46"/>
    </row>
    <row r="75" spans="2:9" x14ac:dyDescent="0.25">
      <c r="B75" s="46"/>
      <c r="C75" s="46"/>
      <c r="D75" s="46"/>
      <c r="E75" s="46"/>
      <c r="F75" s="46"/>
      <c r="G75" s="46"/>
      <c r="H75" s="46"/>
      <c r="I75" s="46"/>
    </row>
    <row r="76" spans="2:9" x14ac:dyDescent="0.25">
      <c r="B76" s="46"/>
      <c r="C76" s="46"/>
      <c r="D76" s="46"/>
      <c r="E76" s="46"/>
      <c r="F76" s="46"/>
      <c r="G76" s="46"/>
      <c r="H76" s="46"/>
      <c r="I76" s="46"/>
    </row>
    <row r="77" spans="2:9" x14ac:dyDescent="0.25">
      <c r="B77" s="46"/>
      <c r="C77" s="46"/>
      <c r="D77" s="46"/>
      <c r="E77" s="46"/>
      <c r="F77" s="46"/>
      <c r="G77" s="46"/>
      <c r="H77" s="46"/>
      <c r="I77" s="46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77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7.140625" style="23" customWidth="1"/>
    <col min="3" max="6" width="15.42578125" style="23" customWidth="1"/>
    <col min="7" max="7" width="12.140625" style="23" customWidth="1"/>
    <col min="8" max="9" width="10.42578125" style="23" customWidth="1"/>
    <col min="10" max="10" width="10.7109375" style="23" customWidth="1"/>
    <col min="11" max="13" width="9.140625" style="23"/>
    <col min="14" max="14" width="12" style="23" customWidth="1"/>
    <col min="15" max="19" width="9.140625" style="23"/>
    <col min="20" max="20" width="11" style="23" bestFit="1" customWidth="1"/>
    <col min="21" max="16384" width="9.140625" style="23"/>
  </cols>
  <sheetData>
    <row r="1" spans="1:22" x14ac:dyDescent="0.25">
      <c r="A1" s="7">
        <v>18</v>
      </c>
      <c r="B1" s="32" t="s">
        <v>12</v>
      </c>
      <c r="C1" s="22"/>
      <c r="D1" s="22"/>
      <c r="E1" s="22"/>
      <c r="F1" s="22"/>
      <c r="G1" s="22"/>
      <c r="H1" s="30"/>
      <c r="I1" s="45" t="s">
        <v>24</v>
      </c>
      <c r="K1" s="1" t="s">
        <v>359</v>
      </c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2" ht="15.75" x14ac:dyDescent="0.25">
      <c r="A3" s="8" t="s">
        <v>13</v>
      </c>
      <c r="B3" s="34" t="s">
        <v>276</v>
      </c>
      <c r="C3" s="34"/>
      <c r="D3" s="34"/>
      <c r="E3" s="34"/>
      <c r="F3" s="19"/>
      <c r="G3" s="19"/>
      <c r="H3" s="19"/>
      <c r="I3" s="20"/>
      <c r="J3" s="46"/>
      <c r="K3"/>
      <c r="L3"/>
      <c r="M3"/>
      <c r="N3"/>
      <c r="O3"/>
      <c r="P3"/>
      <c r="Q3"/>
      <c r="R3"/>
      <c r="S3"/>
      <c r="T3"/>
      <c r="U3"/>
      <c r="V3"/>
    </row>
    <row r="4" spans="1:22" ht="16.5" thickBot="1" x14ac:dyDescent="0.3">
      <c r="A4" s="9">
        <f>INDEX('Point Grid'!B:B,MATCH($A$1,'Point Grid'!A:A,0))</f>
        <v>1.5</v>
      </c>
      <c r="B4" s="34"/>
      <c r="C4" s="34"/>
      <c r="D4" s="34"/>
      <c r="E4" s="34"/>
      <c r="F4" s="19"/>
      <c r="G4" s="19"/>
      <c r="H4" s="19"/>
      <c r="I4" s="20"/>
      <c r="J4" s="46"/>
      <c r="K4" s="351" t="s">
        <v>808</v>
      </c>
      <c r="L4" t="s">
        <v>815</v>
      </c>
      <c r="M4"/>
      <c r="N4"/>
      <c r="O4"/>
      <c r="P4"/>
      <c r="Q4"/>
      <c r="R4"/>
      <c r="S4"/>
      <c r="T4"/>
      <c r="U4"/>
      <c r="V4"/>
    </row>
    <row r="5" spans="1:22" ht="15.75" thickBot="1" x14ac:dyDescent="0.3">
      <c r="A5" s="5"/>
      <c r="B5" s="243" t="s">
        <v>277</v>
      </c>
      <c r="C5" s="132"/>
      <c r="D5" s="132"/>
      <c r="E5" s="132"/>
      <c r="F5" s="132"/>
      <c r="G5" s="132"/>
      <c r="H5" s="132"/>
      <c r="I5" s="63"/>
      <c r="J5" s="46"/>
      <c r="K5"/>
      <c r="L5"/>
      <c r="M5"/>
      <c r="N5"/>
      <c r="O5"/>
      <c r="P5"/>
      <c r="Q5"/>
      <c r="R5"/>
      <c r="S5"/>
      <c r="T5"/>
      <c r="U5"/>
      <c r="V5"/>
    </row>
    <row r="6" spans="1:22" x14ac:dyDescent="0.25">
      <c r="A6" s="24"/>
      <c r="B6" s="244" t="s">
        <v>278</v>
      </c>
      <c r="C6" s="179"/>
      <c r="D6" s="179"/>
      <c r="E6" s="179"/>
      <c r="F6" s="142"/>
      <c r="G6" s="245"/>
      <c r="H6" s="132"/>
      <c r="I6" s="63"/>
      <c r="J6" s="46"/>
      <c r="K6" s="295"/>
      <c r="L6" s="295" t="s">
        <v>615</v>
      </c>
      <c r="M6" s="295" t="s">
        <v>816</v>
      </c>
      <c r="N6" s="295"/>
      <c r="O6" s="295"/>
      <c r="P6" s="295"/>
      <c r="Q6" s="295"/>
      <c r="R6" s="295"/>
      <c r="S6" s="295"/>
      <c r="T6" s="295"/>
      <c r="U6" s="295"/>
      <c r="V6" s="295"/>
    </row>
    <row r="7" spans="1:22" x14ac:dyDescent="0.25">
      <c r="A7" s="24"/>
      <c r="B7" s="157"/>
      <c r="C7" s="132" t="s">
        <v>279</v>
      </c>
      <c r="D7" s="132"/>
      <c r="E7" s="132"/>
      <c r="F7" s="145"/>
      <c r="G7" s="145"/>
      <c r="H7" s="132"/>
      <c r="I7" s="63"/>
      <c r="J7" s="46"/>
      <c r="K7" s="295"/>
      <c r="L7" s="295" t="s">
        <v>614</v>
      </c>
      <c r="M7" s="295" t="s">
        <v>621</v>
      </c>
      <c r="N7" s="295"/>
      <c r="O7" s="295"/>
      <c r="P7" s="295"/>
      <c r="Q7" s="295"/>
      <c r="R7" s="295"/>
      <c r="S7" s="295"/>
      <c r="T7" s="295"/>
      <c r="U7" s="295"/>
      <c r="V7" s="295"/>
    </row>
    <row r="8" spans="1:22" x14ac:dyDescent="0.25">
      <c r="A8" s="24"/>
      <c r="B8" s="157"/>
      <c r="C8" s="179"/>
      <c r="D8" s="179" t="s">
        <v>280</v>
      </c>
      <c r="E8" s="179"/>
      <c r="F8" s="142"/>
      <c r="G8" s="217">
        <v>358000</v>
      </c>
      <c r="H8" s="206"/>
      <c r="I8" s="63"/>
      <c r="J8" s="46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</row>
    <row r="9" spans="1:22" x14ac:dyDescent="0.25">
      <c r="A9" s="24"/>
      <c r="B9" s="157"/>
      <c r="C9" s="151"/>
      <c r="D9" s="151" t="s">
        <v>281</v>
      </c>
      <c r="E9" s="151"/>
      <c r="F9" s="149"/>
      <c r="G9" s="205">
        <v>5728000</v>
      </c>
      <c r="H9" s="206"/>
      <c r="I9" s="63"/>
      <c r="J9" s="46"/>
      <c r="K9" s="295"/>
      <c r="L9" s="393" t="s">
        <v>287</v>
      </c>
      <c r="M9" s="295"/>
      <c r="N9" s="295"/>
      <c r="O9" s="295"/>
      <c r="P9" s="295"/>
      <c r="Q9" s="295"/>
      <c r="R9" s="295"/>
      <c r="S9" s="295"/>
      <c r="T9" s="348"/>
      <c r="U9" s="295"/>
      <c r="V9" s="295"/>
    </row>
    <row r="10" spans="1:22" x14ac:dyDescent="0.25">
      <c r="A10" s="24"/>
      <c r="B10" s="158"/>
      <c r="C10" s="151" t="s">
        <v>282</v>
      </c>
      <c r="D10" s="151"/>
      <c r="E10" s="151"/>
      <c r="F10" s="149"/>
      <c r="G10" s="205">
        <v>1432000</v>
      </c>
      <c r="H10" s="206"/>
      <c r="I10" s="63"/>
      <c r="J10" s="46"/>
      <c r="K10" s="295"/>
      <c r="L10" s="394" t="s">
        <v>278</v>
      </c>
      <c r="M10" s="309"/>
      <c r="N10" s="309"/>
      <c r="O10" s="309"/>
      <c r="P10" s="309"/>
      <c r="Q10" s="309"/>
      <c r="R10" s="309"/>
      <c r="S10" s="322"/>
      <c r="T10" s="395"/>
      <c r="U10" s="295"/>
      <c r="V10" s="295"/>
    </row>
    <row r="11" spans="1:22" x14ac:dyDescent="0.25">
      <c r="A11" s="24"/>
      <c r="B11" s="246" t="s">
        <v>283</v>
      </c>
      <c r="C11" s="132"/>
      <c r="D11" s="132"/>
      <c r="E11" s="132"/>
      <c r="F11" s="145"/>
      <c r="G11" s="203"/>
      <c r="H11" s="206"/>
      <c r="I11" s="63"/>
      <c r="J11" s="46"/>
      <c r="K11" s="295"/>
      <c r="L11" s="323"/>
      <c r="M11" t="s">
        <v>279</v>
      </c>
      <c r="N11"/>
      <c r="O11"/>
      <c r="P11"/>
      <c r="Q11"/>
      <c r="R11"/>
      <c r="S11" s="305"/>
      <c r="T11" s="396"/>
      <c r="U11" s="295"/>
      <c r="V11" s="295"/>
    </row>
    <row r="12" spans="1:22" x14ac:dyDescent="0.25">
      <c r="A12" s="24"/>
      <c r="B12" s="157"/>
      <c r="C12" s="132" t="s">
        <v>284</v>
      </c>
      <c r="D12" s="132"/>
      <c r="E12" s="132"/>
      <c r="F12" s="145"/>
      <c r="G12" s="203">
        <v>50836000</v>
      </c>
      <c r="H12" s="206"/>
      <c r="I12" s="63"/>
      <c r="J12" s="46"/>
      <c r="K12" s="295"/>
      <c r="L12" s="397"/>
      <c r="M12" s="307"/>
      <c r="N12" s="307" t="s">
        <v>291</v>
      </c>
      <c r="O12" s="307"/>
      <c r="P12" s="307"/>
      <c r="Q12" s="307"/>
      <c r="R12" s="307"/>
      <c r="S12" s="308"/>
      <c r="T12" s="398">
        <f>G8</f>
        <v>358000</v>
      </c>
      <c r="U12" s="295" t="s">
        <v>809</v>
      </c>
      <c r="V12" s="295"/>
    </row>
    <row r="13" spans="1:22" x14ac:dyDescent="0.25">
      <c r="A13" s="24"/>
      <c r="B13" s="157"/>
      <c r="C13" s="179" t="s">
        <v>285</v>
      </c>
      <c r="D13" s="179"/>
      <c r="E13" s="179"/>
      <c r="F13" s="142"/>
      <c r="G13" s="217">
        <v>390000</v>
      </c>
      <c r="H13" s="206"/>
      <c r="I13" s="63"/>
      <c r="J13" s="46"/>
      <c r="K13" s="295"/>
      <c r="L13" s="399" t="s">
        <v>283</v>
      </c>
      <c r="M13" s="295"/>
      <c r="N13" s="295"/>
      <c r="O13" s="295"/>
      <c r="P13" s="295"/>
      <c r="Q13" s="295"/>
      <c r="R13" s="295"/>
      <c r="S13" s="305"/>
      <c r="T13" s="396"/>
      <c r="U13" s="295"/>
      <c r="V13" s="295"/>
    </row>
    <row r="14" spans="1:22" x14ac:dyDescent="0.25">
      <c r="A14" s="24"/>
      <c r="B14" s="158"/>
      <c r="C14" s="151" t="s">
        <v>286</v>
      </c>
      <c r="D14" s="151"/>
      <c r="E14" s="151"/>
      <c r="F14" s="149"/>
      <c r="G14" s="205">
        <v>11814000</v>
      </c>
      <c r="H14" s="206"/>
      <c r="I14" s="63"/>
      <c r="J14" s="46"/>
      <c r="K14" s="295"/>
      <c r="L14" s="400"/>
      <c r="M14" s="307" t="s">
        <v>295</v>
      </c>
      <c r="N14" s="307"/>
      <c r="O14" s="307"/>
      <c r="P14" s="307"/>
      <c r="Q14" s="307"/>
      <c r="R14" s="307"/>
      <c r="S14" s="308"/>
      <c r="T14" s="398">
        <f>G12-G9</f>
        <v>45108000</v>
      </c>
      <c r="U14" s="295" t="s">
        <v>810</v>
      </c>
      <c r="V14" s="295"/>
    </row>
    <row r="15" spans="1:22" x14ac:dyDescent="0.25">
      <c r="A15" s="24"/>
      <c r="B15" s="21"/>
      <c r="C15" s="21"/>
      <c r="D15" s="21"/>
      <c r="E15" s="21"/>
      <c r="F15" s="21"/>
      <c r="G15" s="132"/>
      <c r="H15" s="132"/>
      <c r="I15" s="63"/>
      <c r="J15" s="46"/>
      <c r="K15" s="295"/>
      <c r="L15" s="400"/>
      <c r="M15" s="295" t="s">
        <v>297</v>
      </c>
      <c r="N15" s="295"/>
      <c r="O15" s="295"/>
      <c r="P15" s="295"/>
      <c r="Q15" s="295"/>
      <c r="R15" s="295"/>
      <c r="S15" s="305"/>
      <c r="T15" s="401">
        <v>440000</v>
      </c>
      <c r="U15" s="295"/>
      <c r="V15" s="295"/>
    </row>
    <row r="16" spans="1:22" x14ac:dyDescent="0.25">
      <c r="A16" s="24"/>
      <c r="B16" s="243" t="s">
        <v>287</v>
      </c>
      <c r="C16" s="132"/>
      <c r="D16" s="132"/>
      <c r="E16" s="132"/>
      <c r="F16" s="132"/>
      <c r="G16" s="206"/>
      <c r="H16" s="247" t="s">
        <v>288</v>
      </c>
      <c r="I16" s="63"/>
      <c r="J16" s="46"/>
      <c r="K16" s="295"/>
      <c r="L16" s="400"/>
      <c r="M16" s="295" t="s">
        <v>37</v>
      </c>
      <c r="N16" s="295"/>
      <c r="O16" s="295"/>
      <c r="P16" s="295"/>
      <c r="Q16" s="295"/>
      <c r="R16" s="295"/>
      <c r="S16" s="305"/>
      <c r="T16" s="402">
        <f>G14-G10</f>
        <v>10382000</v>
      </c>
      <c r="U16" s="295" t="s">
        <v>810</v>
      </c>
      <c r="V16" s="295"/>
    </row>
    <row r="17" spans="1:22" x14ac:dyDescent="0.25">
      <c r="A17" s="24"/>
      <c r="B17" s="244" t="s">
        <v>289</v>
      </c>
      <c r="C17" s="179"/>
      <c r="D17" s="179"/>
      <c r="E17" s="179"/>
      <c r="F17" s="142"/>
      <c r="G17" s="217"/>
      <c r="H17" s="248" t="s">
        <v>290</v>
      </c>
      <c r="I17" s="63"/>
      <c r="J17" s="46"/>
      <c r="K17" s="295"/>
      <c r="L17" s="397"/>
      <c r="M17" s="307" t="s">
        <v>34</v>
      </c>
      <c r="N17" s="307"/>
      <c r="O17" s="307"/>
      <c r="P17" s="307"/>
      <c r="Q17" s="307"/>
      <c r="R17" s="307"/>
      <c r="S17" s="308"/>
      <c r="T17" s="403">
        <v>283000</v>
      </c>
      <c r="U17" s="295"/>
      <c r="V17" s="295"/>
    </row>
    <row r="18" spans="1:22" x14ac:dyDescent="0.25">
      <c r="A18" s="24"/>
      <c r="B18" s="143"/>
      <c r="C18" s="21" t="s">
        <v>279</v>
      </c>
      <c r="D18" s="21"/>
      <c r="E18" s="21"/>
      <c r="F18" s="145"/>
      <c r="G18" s="203"/>
      <c r="H18" s="212"/>
      <c r="I18" s="63"/>
      <c r="J18" s="46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</row>
    <row r="19" spans="1:22" x14ac:dyDescent="0.25">
      <c r="A19" s="24"/>
      <c r="B19" s="158"/>
      <c r="C19" s="151"/>
      <c r="D19" s="151" t="s">
        <v>291</v>
      </c>
      <c r="E19" s="151"/>
      <c r="F19" s="149"/>
      <c r="G19" s="242" t="s">
        <v>119</v>
      </c>
      <c r="H19" s="249" t="s">
        <v>292</v>
      </c>
      <c r="I19" s="63"/>
      <c r="J19" s="46"/>
      <c r="K19" s="295"/>
      <c r="L19" s="295" t="s">
        <v>295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</row>
    <row r="20" spans="1:22" x14ac:dyDescent="0.25">
      <c r="A20" s="29"/>
      <c r="B20" s="246" t="s">
        <v>293</v>
      </c>
      <c r="C20" s="132"/>
      <c r="D20" s="132"/>
      <c r="E20" s="132"/>
      <c r="F20" s="145"/>
      <c r="G20" s="203"/>
      <c r="H20" s="248" t="s">
        <v>294</v>
      </c>
      <c r="I20" s="63"/>
      <c r="J20" s="46"/>
      <c r="K20" s="295"/>
      <c r="L20" s="295"/>
      <c r="M20" s="296" t="s">
        <v>542</v>
      </c>
      <c r="N20" s="287" t="s">
        <v>811</v>
      </c>
      <c r="O20" s="296" t="s">
        <v>568</v>
      </c>
      <c r="P20" s="287" t="s">
        <v>812</v>
      </c>
      <c r="Q20" s="295"/>
      <c r="R20" s="295"/>
      <c r="S20" s="295"/>
      <c r="T20" s="295"/>
      <c r="U20" s="295"/>
      <c r="V20" s="295"/>
    </row>
    <row r="21" spans="1:22" x14ac:dyDescent="0.25">
      <c r="A21" s="9"/>
      <c r="B21" s="157"/>
      <c r="C21" s="151" t="s">
        <v>295</v>
      </c>
      <c r="D21" s="151"/>
      <c r="E21" s="151"/>
      <c r="F21" s="149"/>
      <c r="G21" s="242" t="s">
        <v>119</v>
      </c>
      <c r="H21" s="250" t="s">
        <v>296</v>
      </c>
      <c r="I21" s="63"/>
      <c r="J21" s="46"/>
      <c r="K21" s="295"/>
      <c r="L21" s="295"/>
      <c r="M21" s="296" t="s">
        <v>542</v>
      </c>
      <c r="N21" s="343">
        <f>G12</f>
        <v>50836000</v>
      </c>
      <c r="O21" s="296" t="s">
        <v>568</v>
      </c>
      <c r="P21" s="343">
        <f>G9</f>
        <v>5728000</v>
      </c>
      <c r="Q21" s="295"/>
      <c r="R21" s="295"/>
      <c r="S21" s="295"/>
      <c r="T21" s="295"/>
      <c r="U21" s="295"/>
      <c r="V21" s="295"/>
    </row>
    <row r="22" spans="1:22" x14ac:dyDescent="0.25">
      <c r="A22" s="30"/>
      <c r="B22" s="157"/>
      <c r="C22" s="132" t="s">
        <v>297</v>
      </c>
      <c r="D22" s="132"/>
      <c r="E22" s="132"/>
      <c r="F22" s="145"/>
      <c r="G22" s="175">
        <v>390000</v>
      </c>
      <c r="H22" s="76">
        <v>12</v>
      </c>
      <c r="I22" s="63"/>
      <c r="J22" s="46"/>
      <c r="K22" s="295"/>
      <c r="L22" s="295"/>
      <c r="M22" s="296" t="s">
        <v>542</v>
      </c>
      <c r="N22" s="404">
        <f>N21-P21</f>
        <v>45108000</v>
      </c>
      <c r="O22" s="295"/>
      <c r="P22" s="295"/>
      <c r="Q22" s="295"/>
      <c r="R22" s="295"/>
      <c r="S22" s="295"/>
      <c r="T22" s="295"/>
      <c r="U22" s="295"/>
      <c r="V22" s="295"/>
    </row>
    <row r="23" spans="1:22" x14ac:dyDescent="0.25">
      <c r="A23" s="24"/>
      <c r="B23" s="157"/>
      <c r="C23" s="132" t="s">
        <v>37</v>
      </c>
      <c r="D23" s="132"/>
      <c r="E23" s="132"/>
      <c r="F23" s="145"/>
      <c r="G23" s="242" t="s">
        <v>119</v>
      </c>
      <c r="H23" s="76">
        <v>9</v>
      </c>
      <c r="I23" s="63"/>
      <c r="J23" s="46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</row>
    <row r="24" spans="1:22" x14ac:dyDescent="0.25">
      <c r="A24" s="29"/>
      <c r="B24" s="158"/>
      <c r="C24" s="151" t="s">
        <v>34</v>
      </c>
      <c r="D24" s="151"/>
      <c r="E24" s="151"/>
      <c r="F24" s="149"/>
      <c r="G24" s="173">
        <v>226000</v>
      </c>
      <c r="H24" s="76">
        <v>16</v>
      </c>
      <c r="I24" s="63"/>
      <c r="J24" s="46"/>
      <c r="K24" s="295"/>
      <c r="L24" s="295" t="s">
        <v>37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</row>
    <row r="25" spans="1:22" ht="15.75" thickBot="1" x14ac:dyDescent="0.3">
      <c r="A25" s="31"/>
      <c r="B25" s="49"/>
      <c r="C25" s="49"/>
      <c r="D25" s="49"/>
      <c r="E25" s="49"/>
      <c r="F25" s="49"/>
      <c r="G25" s="49"/>
      <c r="H25" s="49"/>
      <c r="I25" s="55"/>
      <c r="J25" s="46"/>
      <c r="K25" s="295"/>
      <c r="L25" s="295"/>
      <c r="M25" s="296" t="s">
        <v>542</v>
      </c>
      <c r="N25" s="287" t="s">
        <v>813</v>
      </c>
      <c r="O25" s="296" t="s">
        <v>568</v>
      </c>
      <c r="P25" s="287" t="s">
        <v>814</v>
      </c>
      <c r="Q25" s="295"/>
      <c r="R25" s="295"/>
      <c r="S25" s="295"/>
      <c r="T25" s="295"/>
      <c r="U25" s="295"/>
      <c r="V25" s="295"/>
    </row>
    <row r="26" spans="1:22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295"/>
      <c r="L26" s="295"/>
      <c r="M26" s="296" t="s">
        <v>542</v>
      </c>
      <c r="N26" s="343">
        <f>G14</f>
        <v>11814000</v>
      </c>
      <c r="O26" s="296" t="s">
        <v>568</v>
      </c>
      <c r="P26" s="343">
        <f>G10</f>
        <v>1432000</v>
      </c>
      <c r="Q26" s="295"/>
      <c r="R26" s="295"/>
      <c r="S26" s="295"/>
      <c r="T26" s="295"/>
      <c r="U26" s="295"/>
      <c r="V26" s="295"/>
    </row>
    <row r="27" spans="1:22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295"/>
      <c r="L27" s="295"/>
      <c r="M27" s="296" t="s">
        <v>542</v>
      </c>
      <c r="N27" s="404">
        <f>N26-P26</f>
        <v>10382000</v>
      </c>
      <c r="O27" s="295"/>
      <c r="P27" s="295"/>
      <c r="Q27" s="295"/>
      <c r="R27" s="295"/>
      <c r="S27" s="295"/>
      <c r="T27" s="295"/>
      <c r="U27" s="295"/>
      <c r="V27" s="295"/>
    </row>
    <row r="28" spans="1:22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</row>
    <row r="29" spans="1:22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</row>
    <row r="30" spans="1:22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</row>
    <row r="31" spans="1:22" x14ac:dyDescent="0.25">
      <c r="B31" s="46"/>
      <c r="C31" s="46"/>
      <c r="D31" s="46"/>
      <c r="E31" s="46"/>
      <c r="F31" s="46"/>
      <c r="G31" s="46"/>
      <c r="H31" s="46"/>
      <c r="I31" s="46"/>
      <c r="J31" s="46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25">
      <c r="B32" s="46"/>
      <c r="C32" s="46"/>
      <c r="D32" s="46"/>
      <c r="E32" s="46"/>
      <c r="F32" s="46"/>
      <c r="G32" s="46"/>
      <c r="H32" s="46"/>
      <c r="I32" s="46"/>
      <c r="J32" s="46"/>
      <c r="K32"/>
      <c r="L32"/>
      <c r="M32"/>
      <c r="N32"/>
      <c r="O32"/>
      <c r="P32"/>
      <c r="Q32"/>
      <c r="R32"/>
      <c r="S32"/>
      <c r="T32"/>
      <c r="U32"/>
      <c r="V32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</sheetData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9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3" style="23" customWidth="1"/>
    <col min="10" max="10" width="10.7109375" style="23" customWidth="1"/>
    <col min="11" max="16384" width="9.140625" style="23"/>
  </cols>
  <sheetData>
    <row r="1" spans="1:21" x14ac:dyDescent="0.25">
      <c r="A1" s="7">
        <v>19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2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1" ht="15.75" x14ac:dyDescent="0.25">
      <c r="A3" s="8" t="s">
        <v>13</v>
      </c>
      <c r="B3" s="34"/>
      <c r="C3" s="34"/>
      <c r="D3" s="34"/>
      <c r="E3" s="34"/>
      <c r="F3" s="34"/>
      <c r="G3" s="19"/>
      <c r="H3" s="19"/>
      <c r="I3" s="20"/>
      <c r="J3" s="46"/>
      <c r="K3" s="283" t="s">
        <v>2</v>
      </c>
      <c r="L3" s="295" t="s">
        <v>628</v>
      </c>
      <c r="M3" s="295"/>
      <c r="N3" s="295"/>
      <c r="O3" s="295"/>
      <c r="P3" s="295"/>
      <c r="Q3" s="295"/>
      <c r="R3" s="295"/>
      <c r="S3" s="295"/>
      <c r="T3" s="295"/>
      <c r="U3" s="295"/>
    </row>
    <row r="4" spans="1:21" ht="15.75" x14ac:dyDescent="0.25">
      <c r="A4" s="9">
        <f>INDEX('Point Grid'!B:B,MATCH($A$1,'Point Grid'!A:A,0))</f>
        <v>1.5</v>
      </c>
      <c r="B4" s="34"/>
      <c r="C4" s="34"/>
      <c r="D4" s="34"/>
      <c r="E4" s="34"/>
      <c r="F4" s="34"/>
      <c r="G4" s="19"/>
      <c r="H4" s="19"/>
      <c r="I4" s="20"/>
      <c r="J4" s="46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</row>
    <row r="5" spans="1:21" ht="15.75" x14ac:dyDescent="0.25">
      <c r="A5" s="251"/>
      <c r="B5" s="35"/>
      <c r="C5" s="35"/>
      <c r="D5" s="35"/>
      <c r="E5" s="35"/>
      <c r="F5" s="34"/>
      <c r="G5" s="19"/>
      <c r="H5" s="19"/>
      <c r="I5" s="20"/>
      <c r="J5" s="46"/>
      <c r="K5" s="283" t="s">
        <v>3</v>
      </c>
      <c r="L5" s="295" t="s">
        <v>629</v>
      </c>
      <c r="M5" s="295"/>
      <c r="N5" s="295"/>
      <c r="O5" s="295"/>
      <c r="P5" s="295"/>
      <c r="Q5" s="295"/>
      <c r="R5" s="295"/>
      <c r="S5" s="295"/>
      <c r="T5" s="295"/>
      <c r="U5" s="295"/>
    </row>
    <row r="6" spans="1:21" ht="15.75" x14ac:dyDescent="0.25">
      <c r="A6" s="29" t="s">
        <v>2</v>
      </c>
      <c r="B6" s="34" t="s">
        <v>298</v>
      </c>
      <c r="C6" s="40"/>
      <c r="D6" s="41"/>
      <c r="E6" s="41"/>
      <c r="F6" s="34"/>
      <c r="G6" s="19"/>
      <c r="H6" s="19"/>
      <c r="I6" s="20"/>
      <c r="J6" s="46"/>
      <c r="K6" s="296"/>
      <c r="L6" s="295"/>
      <c r="M6" s="295"/>
      <c r="N6" s="295"/>
      <c r="O6" s="295"/>
      <c r="P6" s="295"/>
      <c r="Q6" s="295"/>
      <c r="R6" s="295"/>
      <c r="S6" s="295"/>
      <c r="T6" s="295"/>
      <c r="U6" s="295"/>
    </row>
    <row r="7" spans="1:21" ht="16.5" thickBot="1" x14ac:dyDescent="0.3">
      <c r="A7" s="9">
        <f>INDEX('Point Grid'!$C$8:$I$32,MATCH($A$1,'Point Grid'!$A$8:$A$32,0),MATCH(A6,'Point Grid'!$C$7:$I$7,0))</f>
        <v>0.25</v>
      </c>
      <c r="B7" s="34"/>
      <c r="C7" s="42"/>
      <c r="D7" s="61"/>
      <c r="E7" s="61"/>
      <c r="F7" s="34"/>
      <c r="G7" s="19"/>
      <c r="H7" s="19"/>
      <c r="I7" s="20"/>
      <c r="J7" s="46"/>
      <c r="K7" s="296" t="s">
        <v>4</v>
      </c>
      <c r="L7" s="295" t="s">
        <v>633</v>
      </c>
      <c r="M7" s="295"/>
      <c r="N7" s="295"/>
      <c r="O7" s="295"/>
      <c r="P7" s="295"/>
      <c r="Q7" s="295"/>
      <c r="R7" s="295"/>
      <c r="S7" s="295"/>
      <c r="T7" s="295"/>
      <c r="U7" s="295"/>
    </row>
    <row r="8" spans="1:21" ht="16.5" thickBot="1" x14ac:dyDescent="0.3">
      <c r="A8" s="5"/>
      <c r="B8" s="30"/>
      <c r="C8" s="42"/>
      <c r="D8" s="61"/>
      <c r="E8" s="61"/>
      <c r="F8" s="34"/>
      <c r="G8" s="19"/>
      <c r="H8" s="35"/>
      <c r="I8" s="20"/>
      <c r="J8" s="46"/>
      <c r="K8" s="296"/>
      <c r="L8" s="295"/>
      <c r="M8" s="295"/>
      <c r="N8" s="295"/>
      <c r="O8" s="295"/>
      <c r="P8" s="295"/>
      <c r="Q8" s="295"/>
      <c r="R8" s="295"/>
      <c r="S8" s="295"/>
      <c r="T8" s="295"/>
      <c r="U8" s="295"/>
    </row>
    <row r="9" spans="1:21" ht="15.75" x14ac:dyDescent="0.25">
      <c r="A9" s="24"/>
      <c r="B9" s="30"/>
      <c r="C9" s="42"/>
      <c r="D9" s="61"/>
      <c r="E9" s="62"/>
      <c r="F9" s="34"/>
      <c r="G9" s="19"/>
      <c r="H9" s="52"/>
      <c r="I9" s="20"/>
      <c r="J9" s="46"/>
      <c r="K9" s="296" t="s">
        <v>5</v>
      </c>
      <c r="L9" s="295" t="s">
        <v>635</v>
      </c>
      <c r="M9" s="295"/>
      <c r="N9" s="295"/>
      <c r="O9" s="295"/>
      <c r="P9" s="295"/>
      <c r="Q9" s="295"/>
      <c r="R9" s="295"/>
      <c r="S9" s="295"/>
      <c r="T9" s="295"/>
      <c r="U9" s="295"/>
    </row>
    <row r="10" spans="1:21" ht="15.75" x14ac:dyDescent="0.25">
      <c r="A10" s="29" t="s">
        <v>3</v>
      </c>
      <c r="B10" s="34" t="s">
        <v>299</v>
      </c>
      <c r="C10" s="34"/>
      <c r="D10" s="34"/>
      <c r="E10" s="34"/>
      <c r="F10" s="34"/>
      <c r="G10" s="19"/>
      <c r="H10" s="52"/>
      <c r="I10" s="20"/>
      <c r="J10" s="46"/>
      <c r="K10" s="296"/>
      <c r="L10" s="295"/>
      <c r="M10" s="295"/>
      <c r="N10" s="295"/>
      <c r="O10" s="295"/>
      <c r="P10" s="295"/>
      <c r="Q10" s="295"/>
      <c r="R10" s="295"/>
      <c r="S10" s="295"/>
      <c r="T10" s="295"/>
      <c r="U10" s="295"/>
    </row>
    <row r="11" spans="1:21" ht="16.5" thickBot="1" x14ac:dyDescent="0.3">
      <c r="A11" s="9">
        <f>INDEX('Point Grid'!$C$8:$I$32,MATCH($A$1,'Point Grid'!$A$8:$A$32,0),MATCH(A10,'Point Grid'!$C$7:$I$7,0))</f>
        <v>0.25</v>
      </c>
      <c r="B11" s="35"/>
      <c r="C11" s="34"/>
      <c r="D11" s="34"/>
      <c r="E11" s="34"/>
      <c r="F11" s="34"/>
      <c r="G11" s="19"/>
      <c r="H11" s="52"/>
      <c r="I11" s="20"/>
      <c r="J11" s="46"/>
      <c r="K11" s="296" t="s">
        <v>6</v>
      </c>
      <c r="L11" s="295" t="s">
        <v>634</v>
      </c>
      <c r="M11" s="295"/>
      <c r="N11" s="295"/>
      <c r="O11" s="295"/>
      <c r="P11" s="295"/>
      <c r="Q11" s="295"/>
      <c r="R11" s="295"/>
      <c r="S11" s="295"/>
      <c r="T11" s="295"/>
      <c r="U11" s="295"/>
    </row>
    <row r="12" spans="1:21" ht="16.5" thickBot="1" x14ac:dyDescent="0.3">
      <c r="A12" s="5"/>
      <c r="B12" s="30"/>
      <c r="C12" s="34"/>
      <c r="D12" s="34"/>
      <c r="E12" s="34"/>
      <c r="F12" s="34"/>
      <c r="G12" s="19"/>
      <c r="H12" s="52"/>
      <c r="I12" s="20"/>
      <c r="J12" s="46"/>
      <c r="K12" s="296"/>
      <c r="L12" s="295"/>
      <c r="M12" s="295"/>
      <c r="N12" s="295"/>
      <c r="O12" s="295"/>
      <c r="P12" s="295"/>
      <c r="Q12" s="295"/>
      <c r="R12" s="295"/>
      <c r="S12" s="295"/>
      <c r="T12" s="295"/>
      <c r="U12" s="295"/>
    </row>
    <row r="13" spans="1:21" ht="15.75" x14ac:dyDescent="0.25">
      <c r="A13" s="36"/>
      <c r="B13" s="30"/>
      <c r="C13" s="34"/>
      <c r="D13" s="34"/>
      <c r="E13" s="34"/>
      <c r="F13" s="34"/>
      <c r="G13" s="19"/>
      <c r="H13" s="52"/>
      <c r="I13" s="20"/>
      <c r="J13" s="46"/>
      <c r="K13" s="283" t="s">
        <v>7</v>
      </c>
      <c r="L13" s="312" t="s">
        <v>27</v>
      </c>
      <c r="M13" s="295" t="s">
        <v>636</v>
      </c>
      <c r="N13" s="295"/>
      <c r="O13" s="295"/>
      <c r="P13" s="295"/>
      <c r="Q13" s="295"/>
      <c r="R13" s="295"/>
      <c r="S13" s="295"/>
      <c r="T13" s="295"/>
      <c r="U13" s="295"/>
    </row>
    <row r="14" spans="1:21" ht="15.75" x14ac:dyDescent="0.25">
      <c r="A14" s="29" t="s">
        <v>4</v>
      </c>
      <c r="B14" s="34" t="s">
        <v>300</v>
      </c>
      <c r="C14" s="34"/>
      <c r="D14" s="34"/>
      <c r="E14" s="34"/>
      <c r="F14" s="34"/>
      <c r="G14" s="19"/>
      <c r="H14" s="52"/>
      <c r="I14" s="20"/>
      <c r="J14" s="46"/>
      <c r="K14" s="295"/>
      <c r="L14" s="312" t="s">
        <v>28</v>
      </c>
      <c r="M14" s="295" t="s">
        <v>637</v>
      </c>
      <c r="N14" s="295"/>
      <c r="O14" s="295"/>
      <c r="P14" s="295"/>
      <c r="Q14" s="295"/>
      <c r="R14" s="295"/>
      <c r="S14" s="295"/>
      <c r="T14" s="295"/>
      <c r="U14" s="295"/>
    </row>
    <row r="15" spans="1:21" ht="16.5" thickBot="1" x14ac:dyDescent="0.3">
      <c r="A15" s="9">
        <f>INDEX('Point Grid'!$C$8:$I$32,MATCH($A$1,'Point Grid'!$A$8:$A$32,0),MATCH(A14,'Point Grid'!$C$7:$I$7,0))</f>
        <v>0.25</v>
      </c>
      <c r="B15" s="34"/>
      <c r="C15" s="34"/>
      <c r="D15" s="34"/>
      <c r="E15" s="34"/>
      <c r="F15" s="34"/>
      <c r="G15" s="19"/>
      <c r="H15" s="52"/>
      <c r="I15" s="20"/>
      <c r="J15" s="46"/>
      <c r="K15" s="295"/>
      <c r="L15" s="312" t="s">
        <v>48</v>
      </c>
      <c r="M15" s="295" t="s">
        <v>638</v>
      </c>
      <c r="N15" s="295"/>
      <c r="O15" s="295"/>
      <c r="P15" s="295"/>
      <c r="Q15" s="295"/>
      <c r="R15" s="295"/>
      <c r="S15" s="295"/>
      <c r="T15" s="295"/>
      <c r="U15" s="295"/>
    </row>
    <row r="16" spans="1:21" ht="16.5" thickBot="1" x14ac:dyDescent="0.3">
      <c r="A16" s="5"/>
      <c r="B16" s="30"/>
      <c r="C16" s="34"/>
      <c r="D16" s="34"/>
      <c r="E16" s="34"/>
      <c r="F16" s="34"/>
      <c r="G16" s="19"/>
      <c r="H16" s="52"/>
      <c r="I16" s="20"/>
      <c r="J16" s="46"/>
      <c r="K16" s="295"/>
      <c r="L16" s="312" t="s">
        <v>30</v>
      </c>
      <c r="M16" s="295" t="s">
        <v>639</v>
      </c>
      <c r="N16" s="295"/>
      <c r="O16" s="295"/>
      <c r="P16" s="295"/>
      <c r="Q16" s="295"/>
      <c r="R16" s="295"/>
      <c r="S16" s="295"/>
      <c r="T16" s="295"/>
      <c r="U16" s="295"/>
    </row>
    <row r="17" spans="1:21" ht="15.75" x14ac:dyDescent="0.25">
      <c r="A17" s="36"/>
      <c r="B17" s="30"/>
      <c r="C17" s="34"/>
      <c r="D17" s="34"/>
      <c r="E17" s="34"/>
      <c r="F17" s="34"/>
      <c r="G17" s="19"/>
      <c r="H17" s="52"/>
      <c r="I17" s="20"/>
      <c r="J17" s="46"/>
      <c r="K17" s="295"/>
      <c r="L17" s="312" t="s">
        <v>31</v>
      </c>
      <c r="M17" s="295" t="s">
        <v>640</v>
      </c>
      <c r="N17" s="295"/>
      <c r="O17" s="295"/>
      <c r="P17" s="295"/>
      <c r="Q17" s="295"/>
      <c r="R17" s="295"/>
      <c r="S17" s="295"/>
      <c r="T17" s="295"/>
      <c r="U17" s="295"/>
    </row>
    <row r="18" spans="1:21" ht="15.75" x14ac:dyDescent="0.25">
      <c r="A18" s="29" t="s">
        <v>5</v>
      </c>
      <c r="B18" s="19" t="s">
        <v>301</v>
      </c>
      <c r="C18" s="34"/>
      <c r="D18" s="34"/>
      <c r="E18" s="34"/>
      <c r="F18" s="34"/>
      <c r="G18" s="19"/>
      <c r="H18" s="52"/>
      <c r="I18" s="20"/>
      <c r="J18" s="46"/>
      <c r="K18" s="295"/>
      <c r="L18" s="295"/>
      <c r="M18" s="295" t="s">
        <v>630</v>
      </c>
      <c r="N18" s="295"/>
      <c r="O18" s="295"/>
      <c r="P18" s="295"/>
      <c r="Q18" s="295"/>
      <c r="R18" s="295"/>
      <c r="S18" s="295"/>
      <c r="T18" s="295"/>
      <c r="U18" s="295"/>
    </row>
    <row r="19" spans="1:21" ht="16.5" thickBot="1" x14ac:dyDescent="0.3">
      <c r="A19" s="9">
        <f>INDEX('Point Grid'!$C$8:$I$32,MATCH($A$1,'Point Grid'!$A$8:$A$32,0),MATCH(A18,'Point Grid'!$C$7:$I$7,0))</f>
        <v>0.25</v>
      </c>
      <c r="B19" s="35"/>
      <c r="C19" s="34"/>
      <c r="D19" s="34"/>
      <c r="E19" s="34"/>
      <c r="F19" s="34"/>
      <c r="G19" s="19"/>
      <c r="H19" s="52"/>
      <c r="I19" s="20"/>
      <c r="J19" s="46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</row>
    <row r="20" spans="1:21" ht="16.5" thickBot="1" x14ac:dyDescent="0.3">
      <c r="A20" s="5"/>
      <c r="B20" s="30"/>
      <c r="C20" s="34"/>
      <c r="D20" s="34"/>
      <c r="E20" s="34"/>
      <c r="F20" s="34"/>
      <c r="G20" s="19"/>
      <c r="H20" s="52"/>
      <c r="I20" s="20"/>
      <c r="J20" s="46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</row>
    <row r="21" spans="1:21" ht="15.75" x14ac:dyDescent="0.25">
      <c r="A21" s="36"/>
      <c r="B21" s="30"/>
      <c r="C21" s="34"/>
      <c r="D21" s="34"/>
      <c r="E21" s="34"/>
      <c r="F21" s="34"/>
      <c r="G21" s="19"/>
      <c r="H21" s="52"/>
      <c r="I21" s="20"/>
      <c r="J21" s="46"/>
    </row>
    <row r="22" spans="1:21" ht="15.75" x14ac:dyDescent="0.25">
      <c r="A22" s="29" t="s">
        <v>6</v>
      </c>
      <c r="B22" s="35" t="s">
        <v>302</v>
      </c>
      <c r="C22" s="34"/>
      <c r="D22" s="34"/>
      <c r="E22" s="34"/>
      <c r="F22" s="34"/>
      <c r="G22" s="19"/>
      <c r="H22" s="52"/>
      <c r="I22" s="20"/>
      <c r="J22" s="46"/>
    </row>
    <row r="23" spans="1:21" ht="16.5" thickBot="1" x14ac:dyDescent="0.3">
      <c r="A23" s="9">
        <f>INDEX('Point Grid'!$C$8:$I$32,MATCH($A$1,'Point Grid'!$A$8:$A$32,0),MATCH(A22,'Point Grid'!$C$7:$I$7,0))</f>
        <v>0.25</v>
      </c>
      <c r="B23" s="35"/>
      <c r="C23" s="34"/>
      <c r="D23" s="34"/>
      <c r="E23" s="34"/>
      <c r="F23" s="34"/>
      <c r="G23" s="19"/>
      <c r="H23" s="52"/>
      <c r="I23" s="20"/>
      <c r="J23" s="46"/>
    </row>
    <row r="24" spans="1:21" ht="15.75" thickBot="1" x14ac:dyDescent="0.3">
      <c r="A24" s="5"/>
      <c r="B24" s="30"/>
      <c r="C24" s="19"/>
      <c r="D24" s="19"/>
      <c r="E24" s="19"/>
      <c r="F24" s="19"/>
      <c r="G24" s="19"/>
      <c r="H24" s="52"/>
      <c r="I24" s="20"/>
      <c r="J24" s="46"/>
    </row>
    <row r="25" spans="1:21" x14ac:dyDescent="0.25">
      <c r="A25" s="36"/>
      <c r="B25" s="19"/>
      <c r="C25" s="19"/>
      <c r="D25" s="19"/>
      <c r="E25" s="19"/>
      <c r="F25" s="19"/>
      <c r="G25" s="19"/>
      <c r="H25" s="19"/>
      <c r="I25" s="20"/>
      <c r="J25" s="46"/>
    </row>
    <row r="26" spans="1:21" ht="15.75" x14ac:dyDescent="0.25">
      <c r="A26" s="29" t="s">
        <v>7</v>
      </c>
      <c r="B26" s="35" t="s">
        <v>303</v>
      </c>
      <c r="C26" s="34"/>
      <c r="D26" s="34"/>
      <c r="E26" s="34"/>
      <c r="F26" s="34"/>
      <c r="G26" s="19"/>
      <c r="H26" s="52"/>
      <c r="I26" s="20"/>
      <c r="J26" s="46"/>
    </row>
    <row r="27" spans="1:21" ht="16.5" thickBot="1" x14ac:dyDescent="0.3">
      <c r="A27" s="9">
        <f>INDEX('Point Grid'!$C$8:$I$32,MATCH($A$1,'Point Grid'!$A$8:$A$32,0),MATCH(A26,'Point Grid'!$C$7:$I$7,0))</f>
        <v>0.25</v>
      </c>
      <c r="B27" s="35"/>
      <c r="C27" s="34"/>
      <c r="D27" s="34"/>
      <c r="E27" s="34"/>
      <c r="F27" s="34"/>
      <c r="G27" s="19"/>
      <c r="H27" s="52"/>
      <c r="I27" s="20"/>
      <c r="J27" s="46"/>
    </row>
    <row r="28" spans="1:21" ht="15.75" thickBot="1" x14ac:dyDescent="0.3">
      <c r="A28" s="5"/>
      <c r="B28" s="35"/>
      <c r="C28" s="19"/>
      <c r="D28" s="19"/>
      <c r="E28" s="19"/>
      <c r="F28" s="19"/>
      <c r="G28" s="19"/>
      <c r="H28" s="52"/>
      <c r="I28" s="20"/>
      <c r="J28" s="46"/>
    </row>
    <row r="29" spans="1:21" ht="15.75" thickBot="1" x14ac:dyDescent="0.3">
      <c r="A29" s="37"/>
      <c r="B29" s="49"/>
      <c r="C29" s="49"/>
      <c r="D29" s="49"/>
      <c r="E29" s="49"/>
      <c r="F29" s="49"/>
      <c r="G29" s="49"/>
      <c r="H29" s="49"/>
      <c r="I29" s="55"/>
      <c r="J29" s="46"/>
    </row>
    <row r="30" spans="1:21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2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21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79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7" max="16384" width="9.140625" style="23"/>
  </cols>
  <sheetData>
    <row r="1" spans="1:16" x14ac:dyDescent="0.25">
      <c r="A1" s="7">
        <v>20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</row>
    <row r="2" spans="1:1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6" ht="15.75" x14ac:dyDescent="0.25">
      <c r="A3" s="8" t="s">
        <v>13</v>
      </c>
      <c r="B3" s="34"/>
      <c r="C3" s="34"/>
      <c r="D3" s="34"/>
      <c r="E3" s="34"/>
      <c r="F3" s="34"/>
      <c r="G3" s="34"/>
      <c r="H3" s="34"/>
      <c r="I3" s="60"/>
      <c r="J3" s="46"/>
      <c r="K3" s="351" t="s">
        <v>641</v>
      </c>
      <c r="L3" s="1" t="s">
        <v>642</v>
      </c>
    </row>
    <row r="4" spans="1:16" ht="15.75" x14ac:dyDescent="0.25">
      <c r="A4" s="9">
        <f>INDEX('Point Grid'!B:B,MATCH($A$1,'Point Grid'!A:A,0))</f>
        <v>2</v>
      </c>
      <c r="B4" s="34"/>
      <c r="C4" s="34"/>
      <c r="D4" s="34"/>
      <c r="E4" s="34"/>
      <c r="F4" s="34"/>
      <c r="G4" s="34"/>
      <c r="H4" s="34"/>
      <c r="I4" s="60"/>
      <c r="J4" s="46"/>
    </row>
    <row r="5" spans="1:16" ht="15.75" x14ac:dyDescent="0.25">
      <c r="A5" s="24"/>
      <c r="B5" s="34"/>
      <c r="C5" s="34"/>
      <c r="D5" s="34"/>
      <c r="E5" s="34"/>
      <c r="F5" s="34"/>
      <c r="G5" s="34"/>
      <c r="H5" s="34"/>
      <c r="I5" s="60"/>
      <c r="J5" s="46"/>
      <c r="K5" s="283" t="s">
        <v>2</v>
      </c>
      <c r="L5" s="1" t="s">
        <v>643</v>
      </c>
    </row>
    <row r="6" spans="1:16" ht="15.75" x14ac:dyDescent="0.25">
      <c r="A6" s="29" t="s">
        <v>2</v>
      </c>
      <c r="B6" s="34" t="s">
        <v>304</v>
      </c>
      <c r="C6" s="34"/>
      <c r="D6" s="34"/>
      <c r="E6" s="34"/>
      <c r="F6" s="34"/>
      <c r="G6" s="34"/>
      <c r="H6" s="34"/>
      <c r="I6" s="60"/>
      <c r="J6" s="46"/>
      <c r="L6" t="s">
        <v>644</v>
      </c>
    </row>
    <row r="7" spans="1:16" ht="16.5" thickBot="1" x14ac:dyDescent="0.3">
      <c r="A7" s="9">
        <f>INDEX('Point Grid'!$C$8:$I$32,MATCH($A$1,'Point Grid'!$A$8:$A$32,0),MATCH(A6,'Point Grid'!$C$7:$I$7,0))</f>
        <v>0.5</v>
      </c>
      <c r="B7" s="34"/>
      <c r="C7" s="34"/>
      <c r="D7" s="34"/>
      <c r="E7" s="34"/>
      <c r="F7" s="34"/>
      <c r="G7" s="34"/>
      <c r="H7" s="34"/>
      <c r="I7" s="60"/>
      <c r="J7" s="46"/>
      <c r="K7" s="295"/>
      <c r="L7" s="295" t="s">
        <v>645</v>
      </c>
      <c r="M7" s="295"/>
      <c r="N7" s="295"/>
      <c r="O7" s="295"/>
      <c r="P7" s="295"/>
    </row>
    <row r="8" spans="1:16" ht="16.5" thickBot="1" x14ac:dyDescent="0.3">
      <c r="A8" s="5"/>
      <c r="B8" s="30"/>
      <c r="C8" s="34"/>
      <c r="D8" s="34"/>
      <c r="E8" s="34"/>
      <c r="F8" s="34"/>
      <c r="G8" s="34"/>
      <c r="H8" s="34"/>
      <c r="I8" s="60"/>
      <c r="J8" s="46"/>
      <c r="K8" s="295"/>
      <c r="L8" s="295" t="s">
        <v>646</v>
      </c>
      <c r="M8" s="295"/>
      <c r="N8" s="295"/>
      <c r="O8" s="295"/>
      <c r="P8" s="295"/>
    </row>
    <row r="9" spans="1:16" ht="15.75" x14ac:dyDescent="0.25">
      <c r="A9" s="24"/>
      <c r="B9" s="30"/>
      <c r="C9" s="34"/>
      <c r="D9" s="34"/>
      <c r="E9" s="34"/>
      <c r="F9" s="34"/>
      <c r="G9" s="34"/>
      <c r="H9" s="34"/>
      <c r="I9" s="60"/>
      <c r="J9" s="46"/>
      <c r="K9" s="295"/>
      <c r="L9" s="295" t="s">
        <v>647</v>
      </c>
      <c r="M9" s="295"/>
      <c r="N9" s="295"/>
      <c r="O9" s="295"/>
      <c r="P9" s="295"/>
    </row>
    <row r="10" spans="1:16" ht="15.75" x14ac:dyDescent="0.25">
      <c r="A10" s="29" t="s">
        <v>3</v>
      </c>
      <c r="B10" s="35" t="s">
        <v>305</v>
      </c>
      <c r="C10" s="34"/>
      <c r="D10" s="34"/>
      <c r="E10" s="34"/>
      <c r="F10" s="34"/>
      <c r="G10" s="34"/>
      <c r="H10" s="34"/>
      <c r="I10" s="60"/>
      <c r="J10" s="46"/>
      <c r="K10" s="295"/>
      <c r="L10" s="295" t="s">
        <v>648</v>
      </c>
      <c r="M10" s="295"/>
      <c r="N10" s="295"/>
      <c r="O10" s="295"/>
      <c r="P10" s="295"/>
    </row>
    <row r="11" spans="1:16" ht="16.5" thickBot="1" x14ac:dyDescent="0.3">
      <c r="A11" s="9">
        <f>INDEX('Point Grid'!$C$8:$I$32,MATCH($A$1,'Point Grid'!$A$8:$A$32,0),MATCH(A10,'Point Grid'!$C$7:$I$7,0))</f>
        <v>0.5</v>
      </c>
      <c r="B11" s="35"/>
      <c r="C11" s="34"/>
      <c r="D11" s="34"/>
      <c r="E11" s="34"/>
      <c r="F11" s="34"/>
      <c r="G11" s="34"/>
      <c r="H11" s="34"/>
      <c r="I11" s="60"/>
      <c r="J11" s="46"/>
      <c r="K11" s="295"/>
      <c r="L11" s="295" t="s">
        <v>649</v>
      </c>
      <c r="M11" s="295"/>
      <c r="N11" s="295"/>
      <c r="O11" s="295"/>
      <c r="P11" s="295"/>
    </row>
    <row r="12" spans="1:16" ht="16.5" thickBot="1" x14ac:dyDescent="0.3">
      <c r="A12" s="5"/>
      <c r="B12" s="30"/>
      <c r="C12" s="34"/>
      <c r="D12" s="34"/>
      <c r="E12" s="34"/>
      <c r="F12" s="34"/>
      <c r="G12" s="34"/>
      <c r="H12" s="34"/>
      <c r="I12" s="60"/>
      <c r="J12" s="46"/>
      <c r="K12" s="295"/>
      <c r="L12" s="295"/>
      <c r="M12" s="295"/>
      <c r="N12" s="295"/>
      <c r="O12" s="295"/>
      <c r="P12" s="295"/>
    </row>
    <row r="13" spans="1:16" ht="15.75" x14ac:dyDescent="0.25">
      <c r="A13" s="36"/>
      <c r="B13" s="30"/>
      <c r="C13" s="34"/>
      <c r="D13" s="34"/>
      <c r="E13" s="34"/>
      <c r="F13" s="34"/>
      <c r="G13" s="34"/>
      <c r="H13" s="34"/>
      <c r="I13" s="60"/>
      <c r="J13" s="46"/>
      <c r="K13" s="283" t="s">
        <v>3</v>
      </c>
      <c r="L13" s="1" t="s">
        <v>650</v>
      </c>
      <c r="M13" s="295"/>
      <c r="N13" s="295"/>
      <c r="O13" s="295"/>
      <c r="P13" s="295"/>
    </row>
    <row r="14" spans="1:16" ht="15.75" x14ac:dyDescent="0.25">
      <c r="A14" s="29" t="s">
        <v>4</v>
      </c>
      <c r="B14" s="34" t="s">
        <v>306</v>
      </c>
      <c r="C14" s="34"/>
      <c r="D14" s="34"/>
      <c r="E14" s="34"/>
      <c r="F14" s="34"/>
      <c r="G14" s="34"/>
      <c r="H14" s="34"/>
      <c r="I14" s="60"/>
      <c r="J14" s="46"/>
      <c r="K14" s="295"/>
      <c r="L14" s="295" t="s">
        <v>651</v>
      </c>
      <c r="M14" s="295"/>
      <c r="N14" s="295"/>
      <c r="O14" s="295"/>
      <c r="P14" s="295"/>
    </row>
    <row r="15" spans="1:16" ht="16.5" thickBot="1" x14ac:dyDescent="0.3">
      <c r="A15" s="9">
        <f>INDEX('Point Grid'!$C$8:$I$32,MATCH($A$1,'Point Grid'!$A$8:$A$32,0),MATCH(A14,'Point Grid'!$C$7:$I$7,0))</f>
        <v>0.5</v>
      </c>
      <c r="B15" s="34"/>
      <c r="C15" s="34"/>
      <c r="D15" s="34"/>
      <c r="E15" s="34"/>
      <c r="F15" s="34"/>
      <c r="G15" s="34"/>
      <c r="H15" s="34"/>
      <c r="I15" s="60"/>
      <c r="J15" s="46"/>
      <c r="K15" s="295"/>
      <c r="L15" s="295" t="s">
        <v>652</v>
      </c>
      <c r="M15" s="295"/>
      <c r="N15" s="295"/>
      <c r="O15" s="295"/>
      <c r="P15" s="295"/>
    </row>
    <row r="16" spans="1:16" ht="16.5" thickBot="1" x14ac:dyDescent="0.3">
      <c r="A16" s="5"/>
      <c r="B16" s="30"/>
      <c r="C16" s="34"/>
      <c r="D16" s="34"/>
      <c r="E16" s="34"/>
      <c r="F16" s="34"/>
      <c r="G16" s="34"/>
      <c r="H16" s="34"/>
      <c r="I16" s="60"/>
      <c r="J16" s="46"/>
      <c r="K16" s="295"/>
      <c r="L16" s="295" t="s">
        <v>653</v>
      </c>
      <c r="M16" s="295"/>
      <c r="N16" s="295"/>
      <c r="O16" s="295"/>
      <c r="P16" s="295"/>
    </row>
    <row r="17" spans="1:16" ht="15.75" x14ac:dyDescent="0.25">
      <c r="A17" s="36"/>
      <c r="B17" s="35"/>
      <c r="C17" s="34"/>
      <c r="D17" s="34"/>
      <c r="E17" s="34"/>
      <c r="F17" s="34"/>
      <c r="G17" s="34"/>
      <c r="H17" s="34"/>
      <c r="I17" s="60"/>
      <c r="J17" s="46"/>
      <c r="K17" s="295"/>
      <c r="L17" s="295" t="s">
        <v>654</v>
      </c>
      <c r="M17" s="295"/>
      <c r="N17" s="295"/>
      <c r="O17" s="295"/>
      <c r="P17" s="295"/>
    </row>
    <row r="18" spans="1:16" ht="15.75" x14ac:dyDescent="0.25">
      <c r="A18" s="29" t="s">
        <v>5</v>
      </c>
      <c r="B18" s="30" t="s">
        <v>307</v>
      </c>
      <c r="C18" s="34"/>
      <c r="D18" s="34"/>
      <c r="E18" s="34"/>
      <c r="F18" s="34"/>
      <c r="G18" s="34"/>
      <c r="H18" s="34"/>
      <c r="I18" s="60"/>
      <c r="J18" s="46"/>
      <c r="K18" s="295"/>
      <c r="L18" s="295" t="s">
        <v>655</v>
      </c>
      <c r="M18" s="295"/>
      <c r="N18" s="295"/>
      <c r="O18" s="295"/>
      <c r="P18" s="295"/>
    </row>
    <row r="19" spans="1:16" ht="16.5" thickBot="1" x14ac:dyDescent="0.3">
      <c r="A19" s="9">
        <f>INDEX('Point Grid'!$C$8:$I$32,MATCH($A$1,'Point Grid'!$A$8:$A$32,0),MATCH(A18,'Point Grid'!$C$7:$I$7,0))</f>
        <v>0.5</v>
      </c>
      <c r="B19" s="35"/>
      <c r="C19" s="34"/>
      <c r="D19" s="34"/>
      <c r="E19" s="34"/>
      <c r="F19" s="34"/>
      <c r="G19" s="34"/>
      <c r="H19" s="34"/>
      <c r="I19" s="60"/>
      <c r="J19" s="46"/>
      <c r="K19" s="295"/>
      <c r="L19" s="295" t="s">
        <v>656</v>
      </c>
      <c r="M19" s="295"/>
      <c r="N19" s="295"/>
      <c r="O19" s="295"/>
      <c r="P19" s="295"/>
    </row>
    <row r="20" spans="1:16" ht="16.5" thickBot="1" x14ac:dyDescent="0.3">
      <c r="A20" s="5"/>
      <c r="B20" s="35"/>
      <c r="C20" s="34"/>
      <c r="D20" s="34"/>
      <c r="E20" s="34"/>
      <c r="F20" s="34"/>
      <c r="G20" s="34"/>
      <c r="H20" s="34"/>
      <c r="I20" s="60"/>
      <c r="J20" s="46"/>
      <c r="K20" s="295"/>
      <c r="L20" s="295" t="s">
        <v>657</v>
      </c>
      <c r="M20" s="295"/>
      <c r="N20" s="295"/>
      <c r="O20" s="295"/>
      <c r="P20" s="295"/>
    </row>
    <row r="21" spans="1:16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  <c r="K21" s="295"/>
      <c r="L21" s="295" t="s">
        <v>658</v>
      </c>
      <c r="M21" s="295"/>
      <c r="N21" s="295"/>
      <c r="O21" s="295"/>
      <c r="P21" s="295"/>
    </row>
    <row r="22" spans="1:16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283"/>
      <c r="L22" s="295" t="s">
        <v>659</v>
      </c>
      <c r="M22" s="295"/>
      <c r="N22" s="295"/>
      <c r="O22" s="295"/>
      <c r="P22" s="295"/>
    </row>
    <row r="23" spans="1:16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295"/>
      <c r="L23" s="295" t="s">
        <v>660</v>
      </c>
      <c r="M23" s="295"/>
      <c r="N23" s="295"/>
      <c r="O23" s="295"/>
      <c r="P23" s="295"/>
    </row>
    <row r="24" spans="1:16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295"/>
      <c r="L24" s="295" t="s">
        <v>661</v>
      </c>
      <c r="M24" s="295"/>
      <c r="N24" s="295"/>
      <c r="O24" s="295"/>
      <c r="P24" s="295"/>
    </row>
    <row r="25" spans="1:16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6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283" t="s">
        <v>4</v>
      </c>
      <c r="L26" s="1" t="s">
        <v>662</v>
      </c>
      <c r="M26" s="295"/>
      <c r="N26" s="295"/>
      <c r="O26" s="295"/>
      <c r="P26" s="295"/>
    </row>
    <row r="27" spans="1:16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295"/>
      <c r="L27" s="295" t="s">
        <v>663</v>
      </c>
      <c r="M27" s="295"/>
      <c r="N27" s="295"/>
      <c r="O27" s="295"/>
      <c r="P27" s="295"/>
    </row>
    <row r="28" spans="1:16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295"/>
      <c r="L28" s="295" t="s">
        <v>664</v>
      </c>
      <c r="M28" s="295"/>
      <c r="N28" s="295"/>
      <c r="O28" s="295"/>
      <c r="P28" s="295"/>
    </row>
    <row r="29" spans="1:16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295"/>
      <c r="L29" s="295" t="s">
        <v>665</v>
      </c>
      <c r="M29" s="295"/>
      <c r="N29" s="295"/>
      <c r="O29" s="295"/>
      <c r="P29" s="295"/>
    </row>
    <row r="30" spans="1:16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295"/>
      <c r="L30" s="295" t="s">
        <v>666</v>
      </c>
      <c r="M30" s="295"/>
      <c r="N30" s="295"/>
      <c r="O30" s="295"/>
      <c r="P30" s="295"/>
    </row>
    <row r="31" spans="1:16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295"/>
      <c r="L31" s="295" t="s">
        <v>667</v>
      </c>
      <c r="M31" s="295"/>
      <c r="N31" s="295"/>
      <c r="O31" s="295"/>
      <c r="P31" s="295"/>
    </row>
    <row r="32" spans="1:16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295"/>
      <c r="L32" s="295" t="s">
        <v>668</v>
      </c>
      <c r="M32" s="295"/>
      <c r="N32" s="295"/>
      <c r="O32" s="295"/>
      <c r="P32" s="295"/>
    </row>
    <row r="33" spans="2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295"/>
      <c r="L33" s="295" t="s">
        <v>669</v>
      </c>
      <c r="M33" s="295"/>
      <c r="N33" s="295"/>
      <c r="O33" s="295"/>
      <c r="P33" s="295"/>
    </row>
    <row r="34" spans="2:16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295"/>
      <c r="L34" s="295"/>
      <c r="M34" s="295"/>
      <c r="N34" s="295"/>
      <c r="O34" s="295"/>
      <c r="P34" s="295"/>
    </row>
    <row r="35" spans="2:16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283" t="s">
        <v>5</v>
      </c>
      <c r="L35" s="1" t="s">
        <v>670</v>
      </c>
      <c r="M35" s="295"/>
      <c r="N35" s="295"/>
      <c r="O35" s="295"/>
      <c r="P35" s="295"/>
    </row>
    <row r="36" spans="2:16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295"/>
      <c r="L36" s="295" t="s">
        <v>671</v>
      </c>
      <c r="M36" s="295"/>
      <c r="N36" s="295"/>
      <c r="O36" s="295"/>
      <c r="P36" s="295"/>
    </row>
    <row r="37" spans="2:16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295"/>
      <c r="L37" s="295" t="s">
        <v>672</v>
      </c>
      <c r="M37" s="295"/>
      <c r="N37" s="295"/>
      <c r="O37" s="295"/>
      <c r="P37" s="295"/>
    </row>
    <row r="38" spans="2:16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295"/>
      <c r="L38" s="295" t="s">
        <v>673</v>
      </c>
      <c r="M38" s="295"/>
      <c r="N38" s="295"/>
      <c r="O38" s="295"/>
      <c r="P38" s="295"/>
    </row>
    <row r="39" spans="2:16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295"/>
      <c r="L39" s="295" t="s">
        <v>674</v>
      </c>
      <c r="M39" s="295"/>
      <c r="N39" s="295"/>
      <c r="O39" s="295"/>
      <c r="P39" s="295"/>
    </row>
    <row r="40" spans="2:16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295"/>
      <c r="L40" s="295" t="s">
        <v>675</v>
      </c>
      <c r="M40" s="295"/>
      <c r="N40" s="295"/>
      <c r="O40" s="295"/>
      <c r="P40" s="295"/>
    </row>
    <row r="41" spans="2:16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295"/>
      <c r="L41" s="295" t="s">
        <v>676</v>
      </c>
      <c r="M41" s="295"/>
      <c r="N41" s="295"/>
      <c r="O41" s="295"/>
      <c r="P41" s="295"/>
    </row>
    <row r="42" spans="2:16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295"/>
      <c r="L42" s="295" t="s">
        <v>677</v>
      </c>
      <c r="M42" s="295"/>
      <c r="N42" s="295"/>
      <c r="O42" s="295"/>
      <c r="P42" s="295"/>
    </row>
    <row r="43" spans="2:16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295"/>
      <c r="L43" s="295" t="s">
        <v>678</v>
      </c>
      <c r="M43" s="295"/>
      <c r="N43" s="295"/>
      <c r="O43" s="295"/>
      <c r="P43" s="295"/>
    </row>
    <row r="44" spans="2:16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295"/>
      <c r="L44" s="295" t="s">
        <v>679</v>
      </c>
      <c r="M44" s="295"/>
      <c r="N44" s="295"/>
      <c r="O44" s="295"/>
      <c r="P44" s="295"/>
    </row>
    <row r="45" spans="2:16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295"/>
      <c r="L45" s="295" t="s">
        <v>680</v>
      </c>
      <c r="M45" s="295"/>
      <c r="N45" s="295"/>
      <c r="O45" s="295"/>
      <c r="P45" s="295"/>
    </row>
    <row r="46" spans="2:16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295"/>
      <c r="L46" s="295" t="s">
        <v>681</v>
      </c>
      <c r="M46" s="295"/>
      <c r="N46" s="295"/>
      <c r="O46" s="295"/>
      <c r="P46" s="295"/>
    </row>
    <row r="47" spans="2:16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295"/>
      <c r="L47" s="295" t="s">
        <v>682</v>
      </c>
      <c r="M47" s="295"/>
      <c r="N47" s="295"/>
      <c r="O47" s="295"/>
      <c r="P47" s="295"/>
    </row>
    <row r="48" spans="2:16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295"/>
      <c r="L48" s="295" t="s">
        <v>683</v>
      </c>
      <c r="M48" s="295"/>
      <c r="N48" s="295"/>
      <c r="O48" s="295"/>
      <c r="P48" s="295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83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1" style="23" customWidth="1"/>
    <col min="10" max="10" width="10.7109375" style="23" customWidth="1"/>
    <col min="11" max="12" width="9.140625" style="23"/>
    <col min="13" max="13" width="12.85546875" style="23" customWidth="1"/>
    <col min="14" max="16384" width="9.140625" style="23"/>
  </cols>
  <sheetData>
    <row r="1" spans="1:23" x14ac:dyDescent="0.25">
      <c r="A1" s="7">
        <v>21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3" x14ac:dyDescent="0.25">
      <c r="A3" s="8" t="s">
        <v>13</v>
      </c>
      <c r="B3" s="19" t="s">
        <v>308</v>
      </c>
      <c r="C3" s="19"/>
      <c r="D3" s="19"/>
      <c r="E3" s="19"/>
      <c r="F3" s="19"/>
      <c r="G3" s="19"/>
      <c r="H3" s="21"/>
      <c r="I3" s="25"/>
      <c r="K3" s="283" t="s">
        <v>2</v>
      </c>
      <c r="L3" t="s">
        <v>802</v>
      </c>
      <c r="M3"/>
      <c r="N3" s="283" t="s">
        <v>542</v>
      </c>
      <c r="O3" s="288" t="s">
        <v>804</v>
      </c>
      <c r="P3" s="283" t="s">
        <v>544</v>
      </c>
      <c r="Q3" s="288" t="s">
        <v>805</v>
      </c>
      <c r="R3" s="283" t="s">
        <v>544</v>
      </c>
      <c r="S3" s="288" t="s">
        <v>774</v>
      </c>
      <c r="T3"/>
      <c r="U3"/>
      <c r="V3"/>
      <c r="W3"/>
    </row>
    <row r="4" spans="1:23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21"/>
      <c r="I4" s="25"/>
      <c r="K4"/>
      <c r="L4"/>
      <c r="M4"/>
      <c r="N4" s="283" t="s">
        <v>542</v>
      </c>
      <c r="O4" s="343">
        <f>F5</f>
        <v>1200</v>
      </c>
      <c r="P4" s="283" t="s">
        <v>544</v>
      </c>
      <c r="Q4" s="343">
        <f>F6</f>
        <v>650</v>
      </c>
      <c r="R4" s="283" t="s">
        <v>544</v>
      </c>
      <c r="S4" s="343">
        <f>F7</f>
        <v>900</v>
      </c>
      <c r="T4"/>
      <c r="U4"/>
      <c r="V4"/>
      <c r="W4"/>
    </row>
    <row r="5" spans="1:23" x14ac:dyDescent="0.25">
      <c r="A5" s="30"/>
      <c r="B5" s="252" t="s">
        <v>315</v>
      </c>
      <c r="C5" s="109"/>
      <c r="D5" s="109"/>
      <c r="E5" s="95"/>
      <c r="F5" s="110">
        <v>1200</v>
      </c>
      <c r="G5" s="19"/>
      <c r="H5" s="21"/>
      <c r="I5" s="25"/>
      <c r="K5" s="295"/>
      <c r="L5" s="295"/>
      <c r="M5" s="295"/>
      <c r="N5" s="283" t="s">
        <v>542</v>
      </c>
      <c r="O5" s="382">
        <f>O4+Q4+S4</f>
        <v>2750</v>
      </c>
      <c r="P5" s="295"/>
      <c r="Q5" s="295"/>
      <c r="R5" s="295"/>
      <c r="S5" s="295"/>
      <c r="T5" s="295"/>
      <c r="U5" s="295"/>
      <c r="V5" s="295"/>
      <c r="W5" s="295"/>
    </row>
    <row r="6" spans="1:23" x14ac:dyDescent="0.25">
      <c r="A6" s="9"/>
      <c r="B6" s="253" t="s">
        <v>316</v>
      </c>
      <c r="C6" s="30"/>
      <c r="D6" s="30"/>
      <c r="E6" s="30"/>
      <c r="F6" s="254">
        <v>650</v>
      </c>
      <c r="G6" s="64"/>
      <c r="H6" s="21"/>
      <c r="I6" s="2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</row>
    <row r="7" spans="1:23" x14ac:dyDescent="0.25">
      <c r="A7" s="9"/>
      <c r="B7" s="255" t="s">
        <v>317</v>
      </c>
      <c r="C7" s="256"/>
      <c r="D7" s="256"/>
      <c r="E7" s="256"/>
      <c r="F7" s="257">
        <v>900</v>
      </c>
      <c r="G7" s="52"/>
      <c r="H7" s="97"/>
      <c r="I7" s="25"/>
      <c r="K7" s="295"/>
      <c r="L7" s="295" t="s">
        <v>803</v>
      </c>
      <c r="M7" s="295"/>
      <c r="N7" s="348" t="s">
        <v>775</v>
      </c>
      <c r="O7" s="296">
        <f>F10</f>
        <v>2300</v>
      </c>
      <c r="P7" s="296" t="s">
        <v>581</v>
      </c>
      <c r="Q7" s="296">
        <f>F11</f>
        <v>2700</v>
      </c>
      <c r="R7" s="295" t="s">
        <v>776</v>
      </c>
      <c r="S7" s="295"/>
      <c r="T7" s="295"/>
      <c r="U7" s="295"/>
      <c r="V7" s="295"/>
      <c r="W7" s="295"/>
    </row>
    <row r="8" spans="1:23" ht="15" customHeight="1" x14ac:dyDescent="0.25">
      <c r="A8" s="9"/>
      <c r="B8" s="19"/>
      <c r="C8" s="30"/>
      <c r="D8" s="30"/>
      <c r="E8" s="19"/>
      <c r="F8" s="52"/>
      <c r="G8" s="52"/>
      <c r="H8" s="97"/>
      <c r="I8" s="2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</row>
    <row r="9" spans="1:23" ht="15" customHeight="1" x14ac:dyDescent="0.25">
      <c r="A9" s="9"/>
      <c r="B9" s="252" t="s">
        <v>318</v>
      </c>
      <c r="C9" s="95"/>
      <c r="D9" s="95"/>
      <c r="E9" s="109"/>
      <c r="F9" s="258">
        <v>2400</v>
      </c>
      <c r="G9" s="52"/>
      <c r="H9" s="97"/>
      <c r="I9" s="25"/>
      <c r="K9" s="295"/>
      <c r="L9" s="295" t="s">
        <v>777</v>
      </c>
      <c r="M9" s="295"/>
      <c r="N9" s="295"/>
      <c r="O9" s="383" t="s">
        <v>797</v>
      </c>
      <c r="P9" s="344" t="s">
        <v>778</v>
      </c>
      <c r="Q9" s="344"/>
      <c r="R9" s="344"/>
      <c r="S9" s="344"/>
      <c r="T9" s="384" t="str">
        <f>IF(O9="within","reasonable",IF(O9="below","inadequate","excessive"))</f>
        <v>excessive</v>
      </c>
      <c r="U9" s="295"/>
      <c r="V9" s="295"/>
      <c r="W9" s="295"/>
    </row>
    <row r="10" spans="1:23" ht="15" customHeight="1" x14ac:dyDescent="0.25">
      <c r="A10" s="9"/>
      <c r="B10" s="253" t="s">
        <v>319</v>
      </c>
      <c r="C10" s="30"/>
      <c r="D10" s="30"/>
      <c r="E10" s="19"/>
      <c r="F10" s="259">
        <v>2300</v>
      </c>
      <c r="G10" s="52"/>
      <c r="H10" s="97"/>
      <c r="I10" s="2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</row>
    <row r="11" spans="1:23" ht="15" customHeight="1" x14ac:dyDescent="0.25">
      <c r="A11" s="9"/>
      <c r="B11" s="253" t="s">
        <v>320</v>
      </c>
      <c r="C11" s="30"/>
      <c r="D11" s="30"/>
      <c r="E11" s="19"/>
      <c r="F11" s="259">
        <v>2700</v>
      </c>
      <c r="G11" s="52"/>
      <c r="H11" s="97"/>
      <c r="I11" s="2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</row>
    <row r="12" spans="1:23" ht="15" customHeight="1" x14ac:dyDescent="0.25">
      <c r="A12" s="9"/>
      <c r="B12" s="255" t="s">
        <v>309</v>
      </c>
      <c r="C12" s="256"/>
      <c r="D12" s="256"/>
      <c r="E12" s="260"/>
      <c r="F12" s="261">
        <v>100</v>
      </c>
      <c r="G12" s="52"/>
      <c r="H12" s="97"/>
      <c r="I12" s="25"/>
      <c r="K12" s="283" t="s">
        <v>3</v>
      </c>
      <c r="L12" s="295" t="s">
        <v>779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3" ht="15" customHeight="1" x14ac:dyDescent="0.25">
      <c r="A13" s="9"/>
      <c r="B13" s="19"/>
      <c r="C13" s="30"/>
      <c r="D13" s="30"/>
      <c r="E13" s="19"/>
      <c r="F13" s="52"/>
      <c r="G13" s="52"/>
      <c r="H13" s="97"/>
      <c r="I13" s="2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</row>
    <row r="14" spans="1:23" ht="15" customHeight="1" x14ac:dyDescent="0.25">
      <c r="A14" s="9"/>
      <c r="B14" s="252" t="s">
        <v>310</v>
      </c>
      <c r="C14" s="95"/>
      <c r="D14" s="95"/>
      <c r="E14" s="109"/>
      <c r="F14" s="258">
        <v>1500</v>
      </c>
      <c r="G14" s="52"/>
      <c r="H14" s="97"/>
      <c r="I14" s="25"/>
      <c r="K14" s="295"/>
      <c r="L14" s="295" t="s">
        <v>751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</row>
    <row r="15" spans="1:23" ht="15" customHeight="1" x14ac:dyDescent="0.25">
      <c r="A15" s="9"/>
      <c r="B15" s="255" t="s">
        <v>311</v>
      </c>
      <c r="C15" s="256"/>
      <c r="D15" s="256"/>
      <c r="E15" s="260"/>
      <c r="F15" s="261">
        <v>625</v>
      </c>
      <c r="G15" s="52"/>
      <c r="H15" s="97"/>
      <c r="I15" s="25"/>
      <c r="K15" s="295"/>
      <c r="L15" s="295" t="s">
        <v>752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</row>
    <row r="16" spans="1:23" ht="15" customHeight="1" x14ac:dyDescent="0.25">
      <c r="A16" s="9"/>
      <c r="B16" s="19"/>
      <c r="C16" s="30"/>
      <c r="D16" s="30"/>
      <c r="E16" s="19"/>
      <c r="F16" s="52"/>
      <c r="G16" s="52"/>
      <c r="H16" s="97"/>
      <c r="I16" s="2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</row>
    <row r="17" spans="1:23" ht="15" customHeight="1" x14ac:dyDescent="0.25">
      <c r="A17" s="29" t="s">
        <v>2</v>
      </c>
      <c r="B17" s="19" t="s">
        <v>312</v>
      </c>
      <c r="C17" s="30"/>
      <c r="D17" s="30"/>
      <c r="E17" s="19"/>
      <c r="F17" s="52"/>
      <c r="G17" s="52"/>
      <c r="H17" s="97"/>
      <c r="I17" s="25"/>
      <c r="K17" s="295"/>
      <c r="L17" s="295" t="s">
        <v>753</v>
      </c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</row>
    <row r="18" spans="1:23" ht="15" customHeight="1" thickBot="1" x14ac:dyDescent="0.3">
      <c r="A18" s="9">
        <f>INDEX('Point Grid'!$C$8:$I$32,MATCH($A$1,'Point Grid'!$A$8:$A$32,0),MATCH(A17,'Point Grid'!$C$7:$I$7,0))</f>
        <v>0.75</v>
      </c>
      <c r="B18" s="19"/>
      <c r="C18" s="30"/>
      <c r="D18" s="30"/>
      <c r="E18" s="19"/>
      <c r="F18" s="52"/>
      <c r="G18" s="52"/>
      <c r="H18" s="97"/>
      <c r="I18" s="2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</row>
    <row r="19" spans="1:23" ht="15" customHeight="1" thickBot="1" x14ac:dyDescent="0.3">
      <c r="A19" s="5"/>
      <c r="B19" s="19"/>
      <c r="C19" s="30"/>
      <c r="D19" s="30"/>
      <c r="E19" s="19"/>
      <c r="F19" s="52"/>
      <c r="G19" s="52"/>
      <c r="H19" s="97"/>
      <c r="I19" s="25"/>
      <c r="K19" s="295"/>
      <c r="L19" s="295" t="s">
        <v>754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</row>
    <row r="20" spans="1:23" ht="15" customHeight="1" x14ac:dyDescent="0.25">
      <c r="A20" s="24"/>
      <c r="B20" s="19"/>
      <c r="C20" s="30"/>
      <c r="D20" s="30"/>
      <c r="E20" s="19"/>
      <c r="F20" s="52"/>
      <c r="G20" s="52"/>
      <c r="H20" s="97"/>
      <c r="I20" s="25"/>
      <c r="K20" s="295"/>
      <c r="L20" s="295"/>
      <c r="M20" s="377" t="s">
        <v>542</v>
      </c>
      <c r="N20" s="343" t="s">
        <v>805</v>
      </c>
      <c r="O20" s="296" t="s">
        <v>544</v>
      </c>
      <c r="P20" s="343" t="s">
        <v>774</v>
      </c>
      <c r="Q20" s="296" t="s">
        <v>544</v>
      </c>
      <c r="R20" s="343" t="s">
        <v>806</v>
      </c>
      <c r="S20" s="295"/>
      <c r="T20" s="295"/>
      <c r="U20" s="295"/>
      <c r="V20" s="295"/>
      <c r="W20" s="295"/>
    </row>
    <row r="21" spans="1:23" ht="15" customHeight="1" x14ac:dyDescent="0.25">
      <c r="A21" s="29" t="s">
        <v>3</v>
      </c>
      <c r="B21" s="19" t="s">
        <v>313</v>
      </c>
      <c r="C21" s="30"/>
      <c r="D21" s="30"/>
      <c r="E21" s="19"/>
      <c r="F21" s="52"/>
      <c r="G21" s="52"/>
      <c r="H21" s="97"/>
      <c r="I21" s="25"/>
      <c r="K21" s="295"/>
      <c r="L21" s="295"/>
      <c r="M21" s="377" t="s">
        <v>542</v>
      </c>
      <c r="N21" s="343">
        <f>F6</f>
        <v>650</v>
      </c>
      <c r="O21" s="296" t="s">
        <v>544</v>
      </c>
      <c r="P21" s="343">
        <f>F7</f>
        <v>900</v>
      </c>
      <c r="Q21" s="296" t="s">
        <v>544</v>
      </c>
      <c r="R21" s="343">
        <f>F12</f>
        <v>100</v>
      </c>
      <c r="S21" s="295"/>
      <c r="T21" s="295"/>
      <c r="U21" s="295"/>
      <c r="V21" s="295"/>
      <c r="W21" s="295"/>
    </row>
    <row r="22" spans="1:23" ht="15" customHeight="1" thickBot="1" x14ac:dyDescent="0.3">
      <c r="A22" s="9">
        <f>INDEX('Point Grid'!$C$8:$I$32,MATCH($A$1,'Point Grid'!$A$8:$A$32,0),MATCH(A21,'Point Grid'!$C$7:$I$7,0))</f>
        <v>0.5</v>
      </c>
      <c r="B22" s="19"/>
      <c r="C22" s="30"/>
      <c r="D22" s="30"/>
      <c r="E22" s="19"/>
      <c r="F22" s="52"/>
      <c r="G22" s="52"/>
      <c r="H22" s="97"/>
      <c r="I22" s="25"/>
      <c r="K22" s="295"/>
      <c r="L22" s="295"/>
      <c r="M22" s="377" t="s">
        <v>542</v>
      </c>
      <c r="N22" s="343">
        <f>N21+P21+R21</f>
        <v>1650</v>
      </c>
      <c r="O22" s="295"/>
      <c r="P22" s="295"/>
      <c r="Q22" s="295"/>
      <c r="R22" s="295"/>
      <c r="S22" s="295"/>
      <c r="T22" s="295"/>
      <c r="U22" s="295"/>
      <c r="V22" s="295"/>
      <c r="W22" s="295"/>
    </row>
    <row r="23" spans="1:23" ht="15" customHeight="1" thickBot="1" x14ac:dyDescent="0.3">
      <c r="A23" s="5"/>
      <c r="B23" s="19"/>
      <c r="C23" s="30"/>
      <c r="D23" s="30"/>
      <c r="E23" s="19"/>
      <c r="F23" s="52"/>
      <c r="G23" s="52"/>
      <c r="H23" s="98"/>
      <c r="I23" s="2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</row>
    <row r="24" spans="1:23" ht="14.25" customHeight="1" x14ac:dyDescent="0.25">
      <c r="A24" s="36"/>
      <c r="B24" s="19"/>
      <c r="C24" s="30"/>
      <c r="D24" s="30"/>
      <c r="E24" s="19"/>
      <c r="F24" s="52"/>
      <c r="G24" s="52"/>
      <c r="H24" s="98"/>
      <c r="I24" s="25"/>
      <c r="K24" s="295"/>
      <c r="L24" s="295" t="s">
        <v>807</v>
      </c>
      <c r="M24" s="295"/>
      <c r="N24" s="295"/>
      <c r="O24" s="348" t="s">
        <v>775</v>
      </c>
      <c r="P24" s="296">
        <f>F10-F5</f>
        <v>1100</v>
      </c>
      <c r="Q24" s="296" t="s">
        <v>581</v>
      </c>
      <c r="R24" s="296">
        <f>F11-F5</f>
        <v>1500</v>
      </c>
      <c r="S24" s="295" t="s">
        <v>776</v>
      </c>
      <c r="T24" s="295"/>
      <c r="U24" s="295"/>
      <c r="V24" s="295"/>
      <c r="W24" s="295"/>
    </row>
    <row r="25" spans="1:23" ht="15" customHeight="1" x14ac:dyDescent="0.25">
      <c r="A25" s="29" t="s">
        <v>4</v>
      </c>
      <c r="B25" s="19" t="s">
        <v>314</v>
      </c>
      <c r="C25" s="30"/>
      <c r="D25" s="30"/>
      <c r="E25" s="19"/>
      <c r="F25" s="52"/>
      <c r="G25" s="52"/>
      <c r="H25" s="98"/>
      <c r="I25" s="25"/>
      <c r="K25" s="295"/>
      <c r="L25" s="295"/>
      <c r="M25" s="377"/>
      <c r="N25" s="295"/>
      <c r="O25" s="295"/>
      <c r="P25" s="295"/>
      <c r="Q25" s="295"/>
      <c r="R25" s="295"/>
      <c r="S25" s="295"/>
      <c r="T25" s="295"/>
      <c r="U25" s="295"/>
      <c r="V25" s="295"/>
      <c r="W25" s="295"/>
    </row>
    <row r="26" spans="1:23" ht="15" customHeight="1" thickBot="1" x14ac:dyDescent="0.3">
      <c r="A26" s="9">
        <f>INDEX('Point Grid'!$C$8:$I$32,MATCH($A$1,'Point Grid'!$A$8:$A$32,0),MATCH(A25,'Point Grid'!$C$7:$I$7,0))</f>
        <v>1</v>
      </c>
      <c r="B26" s="19"/>
      <c r="C26" s="30"/>
      <c r="D26" s="30"/>
      <c r="E26" s="19"/>
      <c r="F26" s="52"/>
      <c r="G26" s="52"/>
      <c r="H26" s="98"/>
      <c r="I26" s="25"/>
      <c r="K26" s="295"/>
      <c r="L26" s="385" t="s">
        <v>780</v>
      </c>
      <c r="M26" s="386">
        <f>N22</f>
        <v>1650</v>
      </c>
      <c r="N26" s="386" t="s">
        <v>799</v>
      </c>
      <c r="O26" s="298" t="s">
        <v>781</v>
      </c>
      <c r="P26" s="298"/>
      <c r="Q26" s="298"/>
      <c r="R26" s="298"/>
      <c r="S26" s="387" t="s">
        <v>430</v>
      </c>
      <c r="T26" s="388" t="s">
        <v>798</v>
      </c>
      <c r="U26" s="299"/>
      <c r="V26" s="295"/>
      <c r="W26" s="295"/>
    </row>
    <row r="27" spans="1:23" ht="15" customHeight="1" thickBot="1" x14ac:dyDescent="0.3">
      <c r="A27" s="5"/>
      <c r="B27" s="19"/>
      <c r="C27" s="30"/>
      <c r="D27" s="30"/>
      <c r="E27" s="19"/>
      <c r="F27" s="52"/>
      <c r="G27" s="52"/>
      <c r="H27" s="98"/>
      <c r="I27" s="2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</row>
    <row r="28" spans="1:23" ht="15.75" thickBot="1" x14ac:dyDescent="0.3">
      <c r="A28" s="26"/>
      <c r="B28" s="47"/>
      <c r="C28" s="47"/>
      <c r="D28" s="47"/>
      <c r="E28" s="47"/>
      <c r="F28" s="47"/>
      <c r="G28" s="47"/>
      <c r="H28" s="27"/>
      <c r="I28" s="28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</row>
    <row r="29" spans="1:23" x14ac:dyDescent="0.25">
      <c r="B29" s="46"/>
      <c r="C29" s="46"/>
      <c r="D29" s="46"/>
      <c r="E29" s="46"/>
      <c r="F29" s="46"/>
      <c r="G29" s="46"/>
      <c r="K29" s="283" t="s">
        <v>4</v>
      </c>
      <c r="L29" s="295" t="s">
        <v>782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1:23" x14ac:dyDescent="0.25">
      <c r="B30" s="46"/>
      <c r="C30" s="46"/>
      <c r="D30" s="46"/>
      <c r="E30" s="46"/>
      <c r="F30" s="46"/>
      <c r="G30" s="46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</row>
    <row r="31" spans="1:23" x14ac:dyDescent="0.25">
      <c r="B31" s="46"/>
      <c r="C31" s="46"/>
      <c r="D31" s="46"/>
      <c r="E31" s="46"/>
      <c r="F31" s="46"/>
      <c r="G31" s="46"/>
      <c r="K31" s="295"/>
      <c r="L31" s="296" t="s">
        <v>783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</row>
    <row r="32" spans="1:23" x14ac:dyDescent="0.25">
      <c r="B32" s="46"/>
      <c r="C32" s="46"/>
      <c r="D32" s="46"/>
      <c r="E32" s="46"/>
      <c r="F32" s="46"/>
      <c r="G32" s="46"/>
      <c r="K32" s="295"/>
      <c r="L32" s="295"/>
      <c r="M32" s="296" t="s">
        <v>784</v>
      </c>
      <c r="N32" s="295" t="s">
        <v>785</v>
      </c>
      <c r="O32" s="295"/>
      <c r="P32" s="295"/>
      <c r="Q32" s="295"/>
      <c r="R32" s="295"/>
      <c r="S32" s="295"/>
      <c r="T32" s="295"/>
      <c r="U32" s="295"/>
      <c r="V32" s="295"/>
      <c r="W32" s="295"/>
    </row>
    <row r="33" spans="2:23" x14ac:dyDescent="0.25">
      <c r="B33" s="46"/>
      <c r="C33" s="46"/>
      <c r="D33" s="46"/>
      <c r="E33" s="46"/>
      <c r="F33" s="46"/>
      <c r="G33" s="46"/>
      <c r="K33" s="295"/>
      <c r="L33" s="295"/>
      <c r="M33" s="296" t="s">
        <v>786</v>
      </c>
      <c r="N33" s="295" t="s">
        <v>787</v>
      </c>
      <c r="O33" s="295"/>
      <c r="P33" s="295"/>
      <c r="Q33" s="295"/>
      <c r="R33" s="295"/>
      <c r="S33" s="295"/>
      <c r="T33" s="295"/>
      <c r="U33" s="295"/>
      <c r="V33" s="295"/>
      <c r="W33" s="295"/>
    </row>
    <row r="34" spans="2:23" x14ac:dyDescent="0.25">
      <c r="B34" s="46"/>
      <c r="C34" s="46"/>
      <c r="D34" s="46"/>
      <c r="E34" s="46"/>
      <c r="F34" s="46"/>
      <c r="G34" s="46"/>
      <c r="K34" s="295"/>
      <c r="L34" s="296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</row>
    <row r="35" spans="2:23" x14ac:dyDescent="0.25">
      <c r="B35" s="46"/>
      <c r="C35" s="46"/>
      <c r="D35" s="46"/>
      <c r="E35" s="46"/>
      <c r="F35" s="46"/>
      <c r="G35" s="46"/>
      <c r="K35" s="295"/>
      <c r="L35" s="296" t="s">
        <v>788</v>
      </c>
      <c r="M35" s="295" t="s">
        <v>801</v>
      </c>
      <c r="N35" s="295"/>
      <c r="O35" s="295"/>
      <c r="P35" s="295"/>
      <c r="Q35" s="295"/>
      <c r="R35" s="295"/>
      <c r="S35" s="295"/>
      <c r="T35" s="295"/>
      <c r="U35" s="295"/>
      <c r="V35" s="295"/>
      <c r="W35" s="295"/>
    </row>
    <row r="36" spans="2:23" x14ac:dyDescent="0.25">
      <c r="B36" s="46"/>
      <c r="C36" s="46"/>
      <c r="D36" s="46"/>
      <c r="E36" s="46"/>
      <c r="F36" s="46"/>
      <c r="G36" s="46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</row>
    <row r="37" spans="2:23" x14ac:dyDescent="0.25">
      <c r="B37" s="46"/>
      <c r="C37" s="46"/>
      <c r="D37" s="46"/>
      <c r="E37" s="46"/>
      <c r="F37" s="46"/>
      <c r="G37" s="46"/>
      <c r="K37" s="295"/>
      <c r="L37" s="295" t="s">
        <v>789</v>
      </c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</row>
    <row r="38" spans="2:23" x14ac:dyDescent="0.25">
      <c r="B38" s="46"/>
      <c r="C38" s="46"/>
      <c r="D38" s="46"/>
      <c r="E38" s="46"/>
      <c r="F38" s="46"/>
      <c r="G38" s="46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</row>
    <row r="39" spans="2:23" x14ac:dyDescent="0.25">
      <c r="B39" s="46"/>
      <c r="C39" s="46"/>
      <c r="D39" s="46"/>
      <c r="E39" s="46"/>
      <c r="F39" s="46"/>
      <c r="G39" s="46"/>
      <c r="K39" s="295"/>
      <c r="L39" s="295"/>
      <c r="M39" s="389" t="s">
        <v>790</v>
      </c>
      <c r="N39" s="389"/>
      <c r="O39" s="389"/>
      <c r="P39" s="296" t="s">
        <v>542</v>
      </c>
      <c r="Q39" s="315">
        <v>0.1</v>
      </c>
      <c r="R39" s="296" t="s">
        <v>582</v>
      </c>
      <c r="S39" s="296" t="s">
        <v>591</v>
      </c>
      <c r="T39" s="296">
        <f>F6</f>
        <v>650</v>
      </c>
      <c r="U39" s="296" t="s">
        <v>544</v>
      </c>
      <c r="V39" s="296">
        <f>F7</f>
        <v>900</v>
      </c>
      <c r="W39" s="296" t="s">
        <v>776</v>
      </c>
    </row>
    <row r="40" spans="2:23" x14ac:dyDescent="0.25">
      <c r="B40" s="46"/>
      <c r="C40" s="46"/>
      <c r="D40" s="46"/>
      <c r="E40" s="46"/>
      <c r="F40" s="46"/>
      <c r="G40" s="46"/>
      <c r="K40" s="295"/>
      <c r="L40" s="295"/>
      <c r="M40" s="295"/>
      <c r="N40" s="295"/>
      <c r="O40" s="295"/>
      <c r="P40" s="296" t="s">
        <v>542</v>
      </c>
      <c r="Q40" s="315">
        <v>0.1</v>
      </c>
      <c r="R40" s="296" t="s">
        <v>582</v>
      </c>
      <c r="S40" s="295"/>
      <c r="T40" s="295"/>
      <c r="U40" s="296">
        <f>T39+V39</f>
        <v>1550</v>
      </c>
      <c r="V40" s="295"/>
      <c r="W40" s="295"/>
    </row>
    <row r="41" spans="2:23" x14ac:dyDescent="0.25">
      <c r="B41" s="46"/>
      <c r="C41" s="46"/>
      <c r="D41" s="46"/>
      <c r="E41" s="46"/>
      <c r="F41" s="46"/>
      <c r="G41" s="46"/>
      <c r="K41" s="295"/>
      <c r="L41" s="295"/>
      <c r="M41" s="295"/>
      <c r="N41" s="295"/>
      <c r="O41" s="295"/>
      <c r="P41" s="296" t="s">
        <v>542</v>
      </c>
      <c r="Q41" s="390">
        <f>Q40*U40</f>
        <v>155</v>
      </c>
      <c r="R41" s="295"/>
      <c r="S41" s="295"/>
      <c r="T41" s="295"/>
      <c r="U41" s="295"/>
      <c r="V41" s="295"/>
      <c r="W41" s="295"/>
    </row>
    <row r="42" spans="2:23" x14ac:dyDescent="0.25">
      <c r="B42" s="46"/>
      <c r="C42" s="46"/>
      <c r="D42" s="46"/>
      <c r="E42" s="46"/>
      <c r="F42" s="46"/>
      <c r="G42" s="46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</row>
    <row r="43" spans="2:23" x14ac:dyDescent="0.25">
      <c r="B43" s="46"/>
      <c r="C43" s="46"/>
      <c r="D43" s="46"/>
      <c r="E43" s="46"/>
      <c r="F43" s="46"/>
      <c r="G43" s="46"/>
      <c r="K43" s="295"/>
      <c r="L43" s="295"/>
      <c r="M43" s="295" t="s">
        <v>791</v>
      </c>
      <c r="N43" s="295"/>
      <c r="O43" s="296" t="s">
        <v>542</v>
      </c>
      <c r="P43" s="296">
        <v>2</v>
      </c>
      <c r="Q43" s="296" t="s">
        <v>582</v>
      </c>
      <c r="R43" s="296" t="s">
        <v>740</v>
      </c>
      <c r="S43" s="295"/>
      <c r="T43" s="295"/>
      <c r="U43" s="295"/>
      <c r="V43" s="295"/>
      <c r="W43" s="295"/>
    </row>
    <row r="44" spans="2:23" x14ac:dyDescent="0.25">
      <c r="B44" s="46"/>
      <c r="C44" s="46"/>
      <c r="D44" s="46"/>
      <c r="E44" s="46"/>
      <c r="F44" s="46"/>
      <c r="G44" s="46"/>
      <c r="K44" s="295"/>
      <c r="L44" s="295"/>
      <c r="M44" s="295"/>
      <c r="N44" s="295"/>
      <c r="O44" s="296" t="s">
        <v>542</v>
      </c>
      <c r="P44" s="296">
        <v>2</v>
      </c>
      <c r="Q44" s="296" t="s">
        <v>582</v>
      </c>
      <c r="R44" s="296">
        <f>F15</f>
        <v>625</v>
      </c>
      <c r="S44" s="295"/>
      <c r="T44" s="295"/>
      <c r="U44" s="295"/>
      <c r="V44" s="295"/>
      <c r="W44" s="295"/>
    </row>
    <row r="45" spans="2:23" x14ac:dyDescent="0.25">
      <c r="B45" s="46"/>
      <c r="C45" s="46"/>
      <c r="D45" s="46"/>
      <c r="E45" s="46"/>
      <c r="F45" s="46"/>
      <c r="G45" s="46"/>
      <c r="K45" s="295"/>
      <c r="L45" s="295"/>
      <c r="M45" s="295"/>
      <c r="N45" s="295"/>
      <c r="O45" s="296" t="s">
        <v>542</v>
      </c>
      <c r="P45" s="296">
        <f>P44*R44</f>
        <v>1250</v>
      </c>
      <c r="Q45" s="295"/>
      <c r="R45" s="295"/>
      <c r="S45" s="295"/>
      <c r="T45" s="295"/>
      <c r="U45" s="295"/>
      <c r="V45" s="295"/>
      <c r="W45" s="295"/>
    </row>
    <row r="46" spans="2:23" x14ac:dyDescent="0.25">
      <c r="B46" s="46"/>
      <c r="C46" s="46"/>
      <c r="D46" s="46"/>
      <c r="E46" s="46"/>
      <c r="F46" s="46"/>
      <c r="G46" s="46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</row>
    <row r="47" spans="2:23" x14ac:dyDescent="0.25">
      <c r="B47" s="46"/>
      <c r="C47" s="46"/>
      <c r="D47" s="46"/>
      <c r="E47" s="46"/>
      <c r="F47" s="46"/>
      <c r="G47" s="46"/>
      <c r="K47" s="295"/>
      <c r="L47" s="295"/>
      <c r="M47" s="391" t="s">
        <v>792</v>
      </c>
      <c r="N47" s="391"/>
      <c r="O47" s="296" t="s">
        <v>542</v>
      </c>
      <c r="P47" s="296">
        <f>F14</f>
        <v>1500</v>
      </c>
      <c r="Q47" s="296" t="s">
        <v>568</v>
      </c>
      <c r="R47" s="296">
        <f>P45</f>
        <v>1250</v>
      </c>
      <c r="S47" s="295"/>
      <c r="T47" s="295"/>
      <c r="U47" s="295"/>
      <c r="V47" s="295"/>
      <c r="W47" s="295"/>
    </row>
    <row r="48" spans="2:23" x14ac:dyDescent="0.25">
      <c r="B48" s="46"/>
      <c r="C48" s="46"/>
      <c r="D48" s="46"/>
      <c r="E48" s="46"/>
      <c r="F48" s="46"/>
      <c r="G48" s="46"/>
      <c r="K48" s="295"/>
      <c r="L48" s="295"/>
      <c r="M48" s="295"/>
      <c r="N48" s="295"/>
      <c r="O48" s="296" t="s">
        <v>542</v>
      </c>
      <c r="P48" s="392">
        <f>P47-R47</f>
        <v>250</v>
      </c>
      <c r="Q48" s="295"/>
      <c r="R48" s="295"/>
      <c r="S48" s="295"/>
      <c r="T48" s="295"/>
      <c r="U48" s="295"/>
      <c r="V48" s="295"/>
      <c r="W48" s="295"/>
    </row>
    <row r="49" spans="2:23" x14ac:dyDescent="0.25">
      <c r="B49" s="46"/>
      <c r="C49" s="46"/>
      <c r="D49" s="46"/>
      <c r="E49" s="46"/>
      <c r="F49" s="46"/>
      <c r="G49" s="46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</row>
    <row r="50" spans="2:23" x14ac:dyDescent="0.25">
      <c r="B50" s="46"/>
      <c r="C50" s="46"/>
      <c r="D50" s="46"/>
      <c r="E50" s="46"/>
      <c r="F50" s="46"/>
      <c r="G50" s="46"/>
      <c r="K50" s="295"/>
      <c r="L50" s="295" t="s">
        <v>793</v>
      </c>
      <c r="M50" s="295"/>
      <c r="N50" s="295"/>
      <c r="O50" s="295"/>
      <c r="P50" s="295"/>
      <c r="Q50" s="295"/>
      <c r="R50" s="295"/>
      <c r="S50" s="295"/>
      <c r="T50" s="393" t="s">
        <v>794</v>
      </c>
      <c r="U50"/>
      <c r="V50" s="295"/>
      <c r="W50" s="295"/>
    </row>
    <row r="51" spans="2:23" x14ac:dyDescent="0.25">
      <c r="B51" s="46"/>
      <c r="C51" s="46"/>
      <c r="D51" s="46"/>
      <c r="E51" s="46"/>
      <c r="F51" s="46"/>
      <c r="G51" s="46"/>
      <c r="K51" s="295"/>
      <c r="L51" s="295" t="s">
        <v>795</v>
      </c>
      <c r="M51" s="295"/>
      <c r="N51" s="295"/>
      <c r="O51" s="295"/>
      <c r="P51" s="295"/>
      <c r="Q51" s="295"/>
      <c r="R51" s="295"/>
      <c r="S51" s="295"/>
      <c r="T51" s="393" t="s">
        <v>800</v>
      </c>
      <c r="U51" s="295"/>
      <c r="V51" s="295"/>
      <c r="W51" s="295"/>
    </row>
    <row r="52" spans="2:23" x14ac:dyDescent="0.25">
      <c r="B52" s="46"/>
      <c r="C52" s="46"/>
      <c r="D52" s="46"/>
      <c r="E52" s="46"/>
      <c r="F52" s="46"/>
      <c r="G52" s="46"/>
      <c r="K52" s="295"/>
      <c r="L52"/>
      <c r="M52"/>
      <c r="N52"/>
      <c r="O52"/>
      <c r="P52"/>
      <c r="Q52"/>
      <c r="R52"/>
      <c r="S52"/>
      <c r="T52"/>
      <c r="U52" s="295"/>
      <c r="V52" s="295"/>
      <c r="W52" s="295"/>
    </row>
    <row r="53" spans="2:23" x14ac:dyDescent="0.25">
      <c r="B53" s="46"/>
      <c r="C53" s="46"/>
      <c r="D53" s="46"/>
      <c r="E53" s="46"/>
      <c r="F53" s="46"/>
      <c r="G53" s="46"/>
      <c r="K53" s="295"/>
      <c r="L53" s="295" t="s">
        <v>796</v>
      </c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</row>
    <row r="54" spans="2:23" x14ac:dyDescent="0.25">
      <c r="B54" s="46"/>
      <c r="C54" s="46"/>
      <c r="D54" s="46"/>
      <c r="E54" s="46"/>
      <c r="F54" s="46"/>
      <c r="G54" s="46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</row>
    <row r="55" spans="2:23" x14ac:dyDescent="0.25">
      <c r="B55" s="46"/>
      <c r="C55" s="46"/>
      <c r="D55" s="46"/>
      <c r="E55" s="46"/>
      <c r="F55" s="46"/>
      <c r="G55" s="46"/>
      <c r="K55" s="295"/>
      <c r="L55" s="310" t="s">
        <v>430</v>
      </c>
      <c r="M55" s="295" t="str">
        <f>IF(T51="satisfied","The financial analyst should pursue comments from the AA.", "The financial analyst is not required to pursue comments from the AA.")</f>
        <v>The financial analyst is not required to pursue comments from the AA.</v>
      </c>
      <c r="N55" s="295"/>
      <c r="O55" s="295"/>
      <c r="P55" s="295"/>
      <c r="Q55" s="295"/>
      <c r="R55" s="295"/>
      <c r="S55" s="295"/>
      <c r="T55" s="295"/>
      <c r="U55" s="295"/>
      <c r="V55" s="295"/>
      <c r="W55" s="295"/>
    </row>
    <row r="56" spans="2:23" x14ac:dyDescent="0.25">
      <c r="B56" s="46"/>
      <c r="C56" s="46"/>
      <c r="D56" s="46"/>
      <c r="E56" s="46"/>
      <c r="F56" s="46"/>
      <c r="G56" s="46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</row>
    <row r="57" spans="2:23" x14ac:dyDescent="0.25">
      <c r="B57" s="46"/>
      <c r="C57" s="46"/>
      <c r="D57" s="46"/>
      <c r="E57" s="46"/>
      <c r="F57" s="46"/>
      <c r="G57" s="46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</row>
    <row r="58" spans="2:23" x14ac:dyDescent="0.25">
      <c r="B58" s="46"/>
      <c r="C58" s="46"/>
      <c r="D58" s="46"/>
      <c r="E58" s="46"/>
      <c r="F58" s="46"/>
      <c r="G58" s="46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</row>
    <row r="59" spans="2:23" x14ac:dyDescent="0.25">
      <c r="B59" s="46"/>
      <c r="C59" s="46"/>
      <c r="D59" s="46"/>
      <c r="E59" s="46"/>
      <c r="F59" s="46"/>
      <c r="G59" s="46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</row>
    <row r="60" spans="2:23" x14ac:dyDescent="0.25">
      <c r="B60" s="46"/>
      <c r="C60" s="46"/>
      <c r="D60" s="46"/>
      <c r="E60" s="46"/>
      <c r="F60" s="46"/>
      <c r="G60" s="46"/>
    </row>
    <row r="61" spans="2:23" x14ac:dyDescent="0.25">
      <c r="B61" s="46"/>
      <c r="C61" s="46"/>
      <c r="D61" s="46"/>
      <c r="E61" s="46"/>
      <c r="F61" s="46"/>
      <c r="G61" s="46"/>
    </row>
    <row r="62" spans="2:23" x14ac:dyDescent="0.25">
      <c r="B62" s="46"/>
      <c r="C62" s="46"/>
      <c r="D62" s="46"/>
      <c r="E62" s="46"/>
      <c r="F62" s="46"/>
      <c r="G62" s="46"/>
    </row>
    <row r="63" spans="2:23" x14ac:dyDescent="0.25">
      <c r="B63" s="46"/>
      <c r="C63" s="46"/>
      <c r="D63" s="46"/>
      <c r="E63" s="46"/>
      <c r="F63" s="46"/>
      <c r="G63" s="46"/>
    </row>
    <row r="64" spans="2:23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  <row r="78" spans="2:7" x14ac:dyDescent="0.25">
      <c r="B78" s="46"/>
      <c r="C78" s="46"/>
      <c r="D78" s="46"/>
      <c r="E78" s="46"/>
      <c r="F78" s="46"/>
      <c r="G78" s="46"/>
    </row>
    <row r="79" spans="2:7" x14ac:dyDescent="0.25">
      <c r="B79" s="46"/>
      <c r="C79" s="46"/>
      <c r="D79" s="46"/>
      <c r="E79" s="46"/>
      <c r="F79" s="46"/>
      <c r="G79" s="46"/>
    </row>
    <row r="80" spans="2:7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  <row r="82" spans="2:7" x14ac:dyDescent="0.25">
      <c r="B82" s="46"/>
      <c r="C82" s="46"/>
      <c r="D82" s="46"/>
      <c r="E82" s="46"/>
      <c r="F82" s="46"/>
      <c r="G82" s="46"/>
    </row>
    <row r="83" spans="2:7" x14ac:dyDescent="0.25">
      <c r="B83" s="46"/>
      <c r="C83" s="46"/>
      <c r="D83" s="46"/>
      <c r="E83" s="46"/>
      <c r="F83" s="46"/>
      <c r="G83" s="46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W1500"/>
  <sheetViews>
    <sheetView zoomScaleNormal="100" workbookViewId="0">
      <selection activeCell="A13" sqref="A13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2.7109375" style="23" customWidth="1"/>
    <col min="4" max="9" width="11.42578125" style="23" customWidth="1"/>
    <col min="10" max="10" width="10.7109375" style="23" customWidth="1"/>
    <col min="11" max="19" width="9.140625" customWidth="1"/>
    <col min="21" max="21" width="9.140625" customWidth="1"/>
    <col min="24" max="16384" width="9.140625" style="23"/>
  </cols>
  <sheetData>
    <row r="1" spans="1:23" x14ac:dyDescent="0.25">
      <c r="A1" s="7">
        <v>22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4"/>
      <c r="K1" s="1" t="s">
        <v>359</v>
      </c>
    </row>
    <row r="2" spans="1:2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3" x14ac:dyDescent="0.25">
      <c r="A3" s="8" t="s">
        <v>13</v>
      </c>
      <c r="B3" s="19" t="s">
        <v>321</v>
      </c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760</v>
      </c>
    </row>
    <row r="4" spans="1:23" x14ac:dyDescent="0.25">
      <c r="A4" s="9">
        <f>INDEX('Point Grid'!B:B,MATCH($A$1,'Point Grid'!A:A,0))</f>
        <v>2.75</v>
      </c>
      <c r="B4" s="35" t="s">
        <v>322</v>
      </c>
      <c r="C4" s="19"/>
      <c r="D4" s="19"/>
      <c r="E4" s="19"/>
      <c r="F4" s="19"/>
      <c r="G4" s="19"/>
      <c r="H4" s="19"/>
      <c r="I4" s="20"/>
      <c r="J4" s="46"/>
    </row>
    <row r="5" spans="1:23" x14ac:dyDescent="0.25">
      <c r="A5" s="9"/>
      <c r="B5" s="35" t="s">
        <v>323</v>
      </c>
      <c r="C5" s="19"/>
      <c r="D5" s="19"/>
      <c r="E5" s="19"/>
      <c r="F5" s="19"/>
      <c r="G5" s="19"/>
      <c r="H5" s="19"/>
      <c r="I5" s="20"/>
      <c r="J5" s="46"/>
      <c r="K5" s="295"/>
      <c r="L5" s="311" t="s">
        <v>761</v>
      </c>
      <c r="M5" s="295" t="s">
        <v>734</v>
      </c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6" spans="1:23" x14ac:dyDescent="0.25">
      <c r="A6" s="9"/>
      <c r="B6" s="35"/>
      <c r="C6" s="19"/>
      <c r="D6" s="19"/>
      <c r="E6" s="19"/>
      <c r="F6" s="19"/>
      <c r="G6" s="19"/>
      <c r="H6" s="19"/>
      <c r="I6" s="20"/>
      <c r="J6" s="46"/>
      <c r="K6" s="295"/>
      <c r="L6" s="311" t="s">
        <v>762</v>
      </c>
      <c r="M6" s="295" t="s">
        <v>735</v>
      </c>
      <c r="N6" s="295"/>
      <c r="O6" s="295"/>
      <c r="P6" s="295"/>
      <c r="Q6" s="295"/>
      <c r="R6" s="295"/>
      <c r="S6" s="295"/>
      <c r="T6" s="295"/>
      <c r="U6" s="295"/>
      <c r="V6" s="295"/>
      <c r="W6" s="295"/>
    </row>
    <row r="7" spans="1:23" x14ac:dyDescent="0.25">
      <c r="A7" s="9"/>
      <c r="B7" s="264" t="s">
        <v>324</v>
      </c>
      <c r="C7" s="30"/>
      <c r="D7" s="19"/>
      <c r="E7" s="19"/>
      <c r="F7" s="19"/>
      <c r="G7" s="30"/>
      <c r="H7" s="52"/>
      <c r="I7" s="20"/>
      <c r="J7" s="46"/>
      <c r="K7" s="295"/>
      <c r="L7" s="311" t="s">
        <v>763</v>
      </c>
      <c r="M7" s="295" t="s">
        <v>765</v>
      </c>
      <c r="N7" s="295"/>
      <c r="O7" s="295"/>
      <c r="P7" s="295"/>
      <c r="Q7" s="295"/>
      <c r="R7" s="295"/>
      <c r="S7" s="295"/>
      <c r="T7" s="295"/>
      <c r="U7" s="295"/>
      <c r="V7" s="295"/>
      <c r="W7" s="295"/>
    </row>
    <row r="8" spans="1:23" x14ac:dyDescent="0.25">
      <c r="A8" s="9"/>
      <c r="B8" s="94" t="s">
        <v>325</v>
      </c>
      <c r="C8" s="95"/>
      <c r="D8" s="109"/>
      <c r="E8" s="109"/>
      <c r="F8" s="267">
        <v>40</v>
      </c>
      <c r="G8" s="30"/>
      <c r="H8" s="52"/>
      <c r="I8" s="20"/>
      <c r="J8" s="46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</row>
    <row r="9" spans="1:23" x14ac:dyDescent="0.25">
      <c r="A9" s="9"/>
      <c r="B9" s="265" t="s">
        <v>326</v>
      </c>
      <c r="C9" s="30"/>
      <c r="D9" s="19"/>
      <c r="E9" s="19"/>
      <c r="F9" s="268">
        <v>18</v>
      </c>
      <c r="G9" s="30"/>
      <c r="H9" s="52"/>
      <c r="I9" s="20"/>
      <c r="J9" s="46"/>
      <c r="K9" s="295"/>
      <c r="L9" s="295" t="s">
        <v>36</v>
      </c>
      <c r="M9" s="315" t="s">
        <v>542</v>
      </c>
      <c r="N9" s="295" t="s">
        <v>736</v>
      </c>
      <c r="O9" s="295"/>
      <c r="P9" s="295" t="s">
        <v>568</v>
      </c>
      <c r="Q9" s="295" t="s">
        <v>737</v>
      </c>
      <c r="R9" s="295"/>
      <c r="S9" s="295"/>
      <c r="T9" s="295"/>
      <c r="U9" s="295"/>
      <c r="V9" s="295"/>
      <c r="W9" s="295"/>
    </row>
    <row r="10" spans="1:23" x14ac:dyDescent="0.25">
      <c r="A10" s="9"/>
      <c r="B10" s="266" t="s">
        <v>327</v>
      </c>
      <c r="C10" s="256"/>
      <c r="D10" s="260"/>
      <c r="E10" s="260"/>
      <c r="F10" s="269">
        <v>3</v>
      </c>
      <c r="G10" s="30"/>
      <c r="H10" s="52"/>
      <c r="I10" s="20"/>
      <c r="J10" s="46"/>
      <c r="K10" s="295"/>
      <c r="L10" s="295"/>
      <c r="M10" s="315" t="s">
        <v>542</v>
      </c>
      <c r="N10" s="376">
        <f>SUM(F8:F10)</f>
        <v>61</v>
      </c>
      <c r="O10" s="295"/>
      <c r="P10" s="295" t="s">
        <v>568</v>
      </c>
      <c r="Q10" s="376">
        <f>SUM(F11:F13)</f>
        <v>40</v>
      </c>
      <c r="R10" s="295"/>
      <c r="S10" s="295"/>
      <c r="T10" s="295"/>
      <c r="U10" s="295"/>
      <c r="V10" s="295"/>
      <c r="W10" s="295"/>
    </row>
    <row r="11" spans="1:23" x14ac:dyDescent="0.25">
      <c r="A11" s="9"/>
      <c r="B11" s="94" t="s">
        <v>328</v>
      </c>
      <c r="C11" s="95"/>
      <c r="D11" s="109"/>
      <c r="E11" s="109"/>
      <c r="F11" s="267">
        <v>22.5</v>
      </c>
      <c r="G11" s="30"/>
      <c r="H11" s="52"/>
      <c r="I11" s="20"/>
      <c r="J11" s="46"/>
      <c r="K11" s="295"/>
      <c r="L11" s="295"/>
      <c r="M11" s="315" t="s">
        <v>542</v>
      </c>
      <c r="N11" s="376">
        <f>N10-Q10</f>
        <v>21</v>
      </c>
      <c r="O11" s="295"/>
      <c r="P11" s="295"/>
      <c r="Q11" s="295"/>
      <c r="R11" s="295"/>
      <c r="S11" s="295"/>
      <c r="T11" s="295"/>
      <c r="U11" s="295"/>
      <c r="V11" s="295"/>
      <c r="W11" s="295"/>
    </row>
    <row r="12" spans="1:23" x14ac:dyDescent="0.25">
      <c r="A12" s="9"/>
      <c r="B12" s="265" t="s">
        <v>329</v>
      </c>
      <c r="C12" s="30"/>
      <c r="D12" s="19"/>
      <c r="E12" s="19"/>
      <c r="F12" s="268">
        <v>17</v>
      </c>
      <c r="G12" s="30"/>
      <c r="H12" s="52"/>
      <c r="I12" s="20"/>
      <c r="J12" s="46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3" x14ac:dyDescent="0.25">
      <c r="A13" s="9"/>
      <c r="B13" s="266" t="s">
        <v>330</v>
      </c>
      <c r="C13" s="256"/>
      <c r="D13" s="260"/>
      <c r="E13" s="260"/>
      <c r="F13" s="269">
        <v>0.5</v>
      </c>
      <c r="G13" s="30"/>
      <c r="H13" s="52"/>
      <c r="I13" s="20"/>
      <c r="J13" s="46"/>
      <c r="K13" s="295"/>
      <c r="L13" s="311" t="s">
        <v>761</v>
      </c>
      <c r="M13" s="315">
        <v>0.1</v>
      </c>
      <c r="N13" s="296" t="s">
        <v>582</v>
      </c>
      <c r="O13" s="296" t="s">
        <v>36</v>
      </c>
      <c r="P13" s="296" t="s">
        <v>542</v>
      </c>
      <c r="Q13" s="315">
        <f>M13</f>
        <v>0.1</v>
      </c>
      <c r="R13" s="296" t="s">
        <v>582</v>
      </c>
      <c r="S13" s="377">
        <f>N11</f>
        <v>21</v>
      </c>
      <c r="T13" s="296" t="s">
        <v>542</v>
      </c>
      <c r="U13" s="378">
        <f>Q13*S13</f>
        <v>2.1</v>
      </c>
      <c r="V13" s="379" t="s">
        <v>738</v>
      </c>
      <c r="W13" s="295"/>
    </row>
    <row r="14" spans="1:23" x14ac:dyDescent="0.25">
      <c r="A14" s="9"/>
      <c r="B14" s="35"/>
      <c r="C14" s="30"/>
      <c r="D14" s="19"/>
      <c r="E14" s="19"/>
      <c r="F14" s="19"/>
      <c r="G14" s="30"/>
      <c r="H14" s="52"/>
      <c r="I14" s="20"/>
      <c r="J14" s="46"/>
      <c r="K14" s="295"/>
      <c r="L14" s="311" t="s">
        <v>762</v>
      </c>
      <c r="M14" s="315">
        <v>0.1</v>
      </c>
      <c r="N14" s="296" t="s">
        <v>582</v>
      </c>
      <c r="O14" s="296" t="s">
        <v>766</v>
      </c>
      <c r="P14" s="296" t="s">
        <v>542</v>
      </c>
      <c r="Q14" s="315">
        <f>M14</f>
        <v>0.1</v>
      </c>
      <c r="R14" s="296" t="s">
        <v>582</v>
      </c>
      <c r="S14" s="377">
        <f>F17</f>
        <v>39.799999999999997</v>
      </c>
      <c r="T14" s="296" t="s">
        <v>542</v>
      </c>
      <c r="U14" s="378">
        <f>Q14*S14</f>
        <v>3.98</v>
      </c>
      <c r="V14" s="379" t="s">
        <v>739</v>
      </c>
      <c r="W14" s="295"/>
    </row>
    <row r="15" spans="1:23" x14ac:dyDescent="0.25">
      <c r="A15" s="9"/>
      <c r="B15" s="35" t="s">
        <v>331</v>
      </c>
      <c r="C15" s="30"/>
      <c r="D15" s="19"/>
      <c r="E15" s="19"/>
      <c r="F15" s="19"/>
      <c r="G15" s="30"/>
      <c r="H15" s="52"/>
      <c r="I15" s="20"/>
      <c r="J15" s="46"/>
      <c r="K15" s="295"/>
      <c r="L15" s="311"/>
      <c r="M15" s="377"/>
      <c r="N15" s="377"/>
      <c r="O15" s="377"/>
      <c r="P15" s="377"/>
      <c r="Q15" s="377"/>
      <c r="R15" s="377"/>
      <c r="S15" s="377"/>
      <c r="T15" s="377"/>
      <c r="U15" s="377"/>
      <c r="V15" s="295"/>
      <c r="W15" s="295"/>
    </row>
    <row r="16" spans="1:23" x14ac:dyDescent="0.25">
      <c r="A16" s="9"/>
      <c r="B16" s="35"/>
      <c r="C16" s="30"/>
      <c r="D16" s="19"/>
      <c r="E16" s="19"/>
      <c r="F16" s="19"/>
      <c r="G16" s="30"/>
      <c r="H16" s="52"/>
      <c r="I16" s="20"/>
      <c r="J16" s="46"/>
      <c r="K16" s="295"/>
      <c r="L16" s="311" t="s">
        <v>764</v>
      </c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</row>
    <row r="17" spans="1:23" x14ac:dyDescent="0.25">
      <c r="A17" s="9"/>
      <c r="B17" s="94" t="s">
        <v>332</v>
      </c>
      <c r="C17" s="95"/>
      <c r="D17" s="109"/>
      <c r="E17" s="109"/>
      <c r="F17" s="262">
        <v>39.799999999999997</v>
      </c>
      <c r="G17" s="30"/>
      <c r="H17" s="52"/>
      <c r="I17" s="20"/>
      <c r="J17" s="46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</row>
    <row r="18" spans="1:23" x14ac:dyDescent="0.25">
      <c r="A18" s="9"/>
      <c r="B18" s="266" t="s">
        <v>333</v>
      </c>
      <c r="C18" s="256"/>
      <c r="D18" s="260"/>
      <c r="E18" s="260"/>
      <c r="F18" s="263">
        <v>3.1</v>
      </c>
      <c r="G18" s="30"/>
      <c r="H18" s="52"/>
      <c r="I18" s="20"/>
      <c r="J18" s="46"/>
      <c r="K18" s="295"/>
      <c r="L18" s="310" t="s">
        <v>430</v>
      </c>
      <c r="M18" s="295" t="s">
        <v>887</v>
      </c>
      <c r="N18" s="295"/>
      <c r="O18" s="296" t="s">
        <v>542</v>
      </c>
      <c r="P18" s="296" t="s">
        <v>888</v>
      </c>
      <c r="Q18" s="310" t="s">
        <v>590</v>
      </c>
      <c r="R18" s="296" t="s">
        <v>740</v>
      </c>
      <c r="S18" s="296"/>
      <c r="T18" s="377"/>
      <c r="U18" s="377"/>
      <c r="V18" s="295"/>
      <c r="W18" s="295"/>
    </row>
    <row r="19" spans="1:23" x14ac:dyDescent="0.25">
      <c r="A19" s="9"/>
      <c r="B19" s="35"/>
      <c r="C19" s="30"/>
      <c r="D19" s="19"/>
      <c r="E19" s="19"/>
      <c r="F19" s="19"/>
      <c r="G19" s="30"/>
      <c r="H19" s="52"/>
      <c r="I19" s="20"/>
      <c r="J19" s="46"/>
      <c r="K19" s="295"/>
      <c r="V19" s="295"/>
      <c r="W19" s="295"/>
    </row>
    <row r="20" spans="1:23" x14ac:dyDescent="0.25">
      <c r="A20" s="29" t="s">
        <v>2</v>
      </c>
      <c r="B20" s="35" t="s">
        <v>334</v>
      </c>
      <c r="C20" s="30"/>
      <c r="D20" s="19"/>
      <c r="E20" s="19"/>
      <c r="F20" s="19"/>
      <c r="G20" s="30"/>
      <c r="H20" s="52"/>
      <c r="I20" s="20"/>
      <c r="J20" s="46"/>
      <c r="K20" s="295"/>
      <c r="L20" s="310" t="s">
        <v>430</v>
      </c>
      <c r="M20" s="295" t="s">
        <v>772</v>
      </c>
      <c r="N20" s="295"/>
      <c r="O20" s="296"/>
      <c r="P20" s="377"/>
      <c r="Q20" s="295"/>
      <c r="R20" s="295"/>
      <c r="S20" s="296"/>
      <c r="T20" s="296"/>
      <c r="U20" s="295"/>
      <c r="V20" s="295"/>
      <c r="W20" s="295"/>
    </row>
    <row r="21" spans="1:23" ht="15.75" thickBot="1" x14ac:dyDescent="0.3">
      <c r="A21" s="9">
        <f>INDEX('Point Grid'!$C$8:$I$32,MATCH($A$1,'Point Grid'!$A$8:$A$32,0),MATCH(A20,'Point Grid'!$C$7:$I$7,0))</f>
        <v>1.5</v>
      </c>
      <c r="B21" s="35" t="s">
        <v>335</v>
      </c>
      <c r="C21" s="35"/>
      <c r="D21" s="52"/>
      <c r="E21" s="52"/>
      <c r="F21" s="52"/>
      <c r="G21" s="52"/>
      <c r="H21" s="19"/>
      <c r="I21" s="20"/>
      <c r="J21" s="46"/>
      <c r="K21" s="295"/>
      <c r="L21" s="295"/>
      <c r="M21" s="295" t="s">
        <v>741</v>
      </c>
      <c r="N21" s="296" t="s">
        <v>542</v>
      </c>
      <c r="O21" s="377">
        <f>N11</f>
        <v>21</v>
      </c>
      <c r="P21" s="310" t="s">
        <v>590</v>
      </c>
      <c r="Q21" s="377">
        <f>F18</f>
        <v>3.1</v>
      </c>
      <c r="R21" s="295"/>
      <c r="S21" s="295"/>
      <c r="T21" s="295"/>
      <c r="U21" s="295"/>
      <c r="V21" s="295"/>
      <c r="W21" s="295"/>
    </row>
    <row r="22" spans="1:23" ht="15.75" thickBot="1" x14ac:dyDescent="0.3">
      <c r="A22" s="5"/>
      <c r="B22" s="35"/>
      <c r="C22" s="35"/>
      <c r="D22" s="52"/>
      <c r="E22" s="52"/>
      <c r="F22" s="52"/>
      <c r="G22" s="52"/>
      <c r="H22" s="19"/>
      <c r="I22" s="20"/>
      <c r="J22" s="46"/>
      <c r="K22" s="295"/>
      <c r="L22" s="295"/>
      <c r="M22" s="295"/>
      <c r="N22" s="296" t="s">
        <v>542</v>
      </c>
      <c r="O22" s="380">
        <f>O21/Q21</f>
        <v>6.774193548387097</v>
      </c>
      <c r="P22" s="340" t="s">
        <v>742</v>
      </c>
      <c r="Q22" s="295"/>
      <c r="R22" s="295"/>
      <c r="S22" s="295"/>
      <c r="T22" s="295"/>
      <c r="U22" s="295"/>
      <c r="V22" s="295"/>
      <c r="W22" s="295"/>
    </row>
    <row r="23" spans="1:23" x14ac:dyDescent="0.25">
      <c r="A23" s="38"/>
      <c r="B23" s="19"/>
      <c r="C23" s="19"/>
      <c r="D23" s="19"/>
      <c r="E23" s="19"/>
      <c r="F23" s="19"/>
      <c r="G23" s="19"/>
      <c r="H23" s="19"/>
      <c r="I23" s="20"/>
      <c r="J23" s="46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</row>
    <row r="24" spans="1:23" x14ac:dyDescent="0.25">
      <c r="A24" s="29" t="s">
        <v>3</v>
      </c>
      <c r="B24" s="35" t="s">
        <v>336</v>
      </c>
      <c r="C24" s="19"/>
      <c r="D24" s="19"/>
      <c r="E24" s="19"/>
      <c r="F24" s="19"/>
      <c r="G24" s="19"/>
      <c r="H24" s="19"/>
      <c r="I24" s="20"/>
      <c r="J24" s="46"/>
      <c r="K24" s="295"/>
      <c r="L24" s="310" t="s">
        <v>430</v>
      </c>
      <c r="M24" s="295" t="s">
        <v>773</v>
      </c>
      <c r="N24" s="295"/>
      <c r="O24" s="295"/>
      <c r="P24" s="295"/>
      <c r="Q24" s="295"/>
      <c r="R24" s="295"/>
      <c r="S24" s="295"/>
      <c r="T24" s="295"/>
      <c r="U24" s="295"/>
      <c r="V24" s="295"/>
      <c r="W24" s="295"/>
    </row>
    <row r="25" spans="1:23" ht="15.75" thickBot="1" x14ac:dyDescent="0.3">
      <c r="A25" s="9">
        <f>INDEX('Point Grid'!$C$8:$I$32,MATCH($A$1,'Point Grid'!$A$8:$A$32,0),MATCH(A24,'Point Grid'!$C$7:$I$7,0))</f>
        <v>0.5</v>
      </c>
      <c r="B25" s="35" t="s">
        <v>337</v>
      </c>
      <c r="C25" s="19"/>
      <c r="D25" s="19"/>
      <c r="E25" s="19"/>
      <c r="F25" s="19"/>
      <c r="G25" s="19"/>
      <c r="H25" s="19"/>
      <c r="I25" s="20"/>
      <c r="J25" s="46"/>
      <c r="K25" s="295"/>
      <c r="L25" s="295"/>
      <c r="M25" s="346">
        <f>O22-2</f>
        <v>4.774193548387097</v>
      </c>
      <c r="N25" s="296" t="s">
        <v>582</v>
      </c>
      <c r="O25" s="377">
        <f>Q21</f>
        <v>3.1</v>
      </c>
      <c r="P25" s="296" t="s">
        <v>542</v>
      </c>
      <c r="Q25" s="378">
        <f>M25*O25</f>
        <v>14.8</v>
      </c>
      <c r="R25" s="379" t="s">
        <v>743</v>
      </c>
      <c r="S25" s="295"/>
      <c r="T25" s="295"/>
      <c r="U25" s="295"/>
      <c r="V25" s="295"/>
      <c r="W25" s="295"/>
    </row>
    <row r="26" spans="1:23" ht="15.75" thickBot="1" x14ac:dyDescent="0.3">
      <c r="A26" s="5"/>
      <c r="B26" s="35"/>
      <c r="C26" s="19"/>
      <c r="D26" s="19"/>
      <c r="E26" s="19"/>
      <c r="F26" s="19"/>
      <c r="G26" s="19"/>
      <c r="H26" s="19"/>
      <c r="I26" s="20"/>
      <c r="J26" s="46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</row>
    <row r="27" spans="1:23" x14ac:dyDescent="0.25">
      <c r="A27" s="36"/>
      <c r="B27" s="30"/>
      <c r="C27" s="19"/>
      <c r="D27" s="19"/>
      <c r="E27" s="19"/>
      <c r="F27" s="19"/>
      <c r="G27" s="19"/>
      <c r="H27" s="19"/>
      <c r="I27" s="20"/>
      <c r="J27" s="46"/>
      <c r="K27" s="296" t="s">
        <v>3</v>
      </c>
      <c r="L27" s="295" t="s">
        <v>744</v>
      </c>
      <c r="M27" s="295"/>
      <c r="N27" s="381">
        <f>MIN(U13,U14,Q25)</f>
        <v>2.1</v>
      </c>
      <c r="O27" s="295" t="s">
        <v>745</v>
      </c>
      <c r="P27" s="295"/>
      <c r="Q27" s="295"/>
      <c r="R27" s="295"/>
      <c r="S27" s="295"/>
      <c r="T27" s="295"/>
      <c r="U27" s="295"/>
      <c r="V27" s="295"/>
      <c r="W27" s="295"/>
    </row>
    <row r="28" spans="1:23" x14ac:dyDescent="0.25">
      <c r="A28" s="29" t="s">
        <v>4</v>
      </c>
      <c r="B28" s="35" t="s">
        <v>338</v>
      </c>
      <c r="C28" s="19"/>
      <c r="D28" s="19"/>
      <c r="E28" s="19"/>
      <c r="F28" s="19"/>
      <c r="G28" s="19"/>
      <c r="H28" s="19"/>
      <c r="I28" s="20"/>
      <c r="J28" s="46"/>
      <c r="K28" s="295"/>
      <c r="L28" s="295" t="s">
        <v>746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</row>
    <row r="29" spans="1:23" ht="15.75" thickBot="1" x14ac:dyDescent="0.3">
      <c r="A29" s="9">
        <f>INDEX('Point Grid'!$C$8:$I$32,MATCH($A$1,'Point Grid'!$A$8:$A$32,0),MATCH(A28,'Point Grid'!$C$7:$I$7,0))</f>
        <v>0.75</v>
      </c>
      <c r="B29" s="35"/>
      <c r="C29" s="19"/>
      <c r="D29" s="19"/>
      <c r="E29" s="19"/>
      <c r="F29" s="19"/>
      <c r="G29" s="19"/>
      <c r="H29" s="19"/>
      <c r="I29" s="20"/>
      <c r="J29" s="46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1:23" ht="15.75" thickBot="1" x14ac:dyDescent="0.3">
      <c r="A30" s="5"/>
      <c r="B30" s="19"/>
      <c r="C30" s="19"/>
      <c r="D30" s="19"/>
      <c r="E30" s="19"/>
      <c r="F30" s="19"/>
      <c r="G30" s="19"/>
      <c r="H30" s="19"/>
      <c r="I30" s="20"/>
      <c r="J30" s="46"/>
      <c r="K30" s="296" t="s">
        <v>4</v>
      </c>
      <c r="L30" s="295" t="s">
        <v>747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</row>
    <row r="31" spans="1:23" ht="15.75" thickBot="1" x14ac:dyDescent="0.3">
      <c r="A31" s="26"/>
      <c r="B31" s="47"/>
      <c r="C31" s="47"/>
      <c r="D31" s="47"/>
      <c r="E31" s="47"/>
      <c r="F31" s="47"/>
      <c r="G31" s="47"/>
      <c r="H31" s="47"/>
      <c r="I31" s="48"/>
      <c r="J31" s="46"/>
      <c r="K31" s="295"/>
      <c r="L31" s="295" t="s">
        <v>748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</row>
    <row r="32" spans="1:23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295"/>
      <c r="L32" s="295" t="s">
        <v>749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2:23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</row>
    <row r="34" spans="2:23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295"/>
      <c r="L34" s="295" t="s">
        <v>750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</row>
    <row r="35" spans="2:23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</row>
    <row r="36" spans="2:23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295"/>
      <c r="L36" s="295" t="s">
        <v>751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</row>
    <row r="37" spans="2:23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295"/>
      <c r="L37" s="295" t="s">
        <v>752</v>
      </c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</row>
    <row r="38" spans="2:23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</row>
    <row r="39" spans="2:23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295"/>
      <c r="L39" s="295" t="s">
        <v>753</v>
      </c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</row>
    <row r="40" spans="2:23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</row>
    <row r="41" spans="2:23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295"/>
      <c r="L41" s="295" t="s">
        <v>754</v>
      </c>
      <c r="M41" s="295"/>
      <c r="N41" s="295"/>
      <c r="O41" s="295"/>
      <c r="P41" s="377" t="s">
        <v>542</v>
      </c>
      <c r="Q41" s="377">
        <f>F17</f>
        <v>39.799999999999997</v>
      </c>
      <c r="R41" s="377" t="s">
        <v>544</v>
      </c>
      <c r="S41" s="377">
        <f>N27</f>
        <v>2.1</v>
      </c>
      <c r="T41" s="377" t="s">
        <v>542</v>
      </c>
      <c r="U41" s="377">
        <f>Q41+S41</f>
        <v>41.9</v>
      </c>
      <c r="V41" s="295"/>
      <c r="W41" s="295"/>
    </row>
    <row r="42" spans="2:23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</row>
    <row r="43" spans="2:23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295"/>
      <c r="L43" s="295" t="s">
        <v>755</v>
      </c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</row>
    <row r="44" spans="2:23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295"/>
      <c r="L44" s="295" t="str">
        <f>"reserving philosophy, the carried reserves of " &amp; C19 &amp; " are likely redundant, so adding the materiality level"</f>
        <v>reserving philosophy, the carried reserves of  are likely redundant, so adding the materiality level</v>
      </c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</row>
    <row r="45" spans="2:23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295"/>
      <c r="L45" s="295" t="str">
        <f>"of " &amp; N27 &amp; " would likely be higher than the high end of the actuary's range so there would likely be"</f>
        <v>of 2.1 would likely be higher than the high end of the actuary's range so there would likely be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</row>
    <row r="46" spans="2:23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295"/>
      <c r="L46" s="295" t="s">
        <v>756</v>
      </c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</row>
    <row r="47" spans="2:23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</row>
    <row r="48" spans="2:23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295"/>
      <c r="L48" s="295" t="s">
        <v>757</v>
      </c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</row>
    <row r="49" spans="2:23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</row>
    <row r="50" spans="2:23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295"/>
      <c r="L50" s="295" t="s">
        <v>767</v>
      </c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</row>
    <row r="51" spans="2:23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295"/>
      <c r="L51" s="295" t="s">
        <v>768</v>
      </c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</row>
    <row r="52" spans="2:23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295"/>
      <c r="L52" s="295" t="s">
        <v>769</v>
      </c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</row>
    <row r="53" spans="2:23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295"/>
      <c r="L53" s="295" t="s">
        <v>770</v>
      </c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</row>
    <row r="54" spans="2:23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295"/>
      <c r="L54" s="295" t="s">
        <v>771</v>
      </c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</row>
    <row r="55" spans="2:23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</row>
    <row r="56" spans="2:23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295"/>
      <c r="L56" s="295" t="s">
        <v>758</v>
      </c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</row>
    <row r="57" spans="2:23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</row>
    <row r="58" spans="2:23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295"/>
      <c r="L58" s="295" t="s">
        <v>759</v>
      </c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</row>
    <row r="59" spans="2:23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</row>
    <row r="60" spans="2:23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</row>
    <row r="61" spans="2:23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</row>
    <row r="62" spans="2:23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</row>
    <row r="63" spans="2:23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</row>
    <row r="64" spans="2:23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</row>
    <row r="65" spans="2:23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</row>
    <row r="66" spans="2:23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</row>
    <row r="67" spans="2:23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</row>
    <row r="68" spans="2:23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</row>
    <row r="69" spans="2:23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2:23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2:23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2:23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2:23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2:23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2:23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23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23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23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23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23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120" spans="11:23" x14ac:dyDescent="0.25">
      <c r="K120" s="310" t="s">
        <v>600</v>
      </c>
      <c r="L120" s="310" t="s">
        <v>600</v>
      </c>
      <c r="M120" s="310" t="s">
        <v>600</v>
      </c>
      <c r="N120" s="310" t="s">
        <v>600</v>
      </c>
      <c r="O120" s="310" t="s">
        <v>600</v>
      </c>
      <c r="P120" s="310" t="s">
        <v>600</v>
      </c>
      <c r="Q120" s="310" t="s">
        <v>600</v>
      </c>
      <c r="R120" s="310" t="s">
        <v>600</v>
      </c>
      <c r="S120" s="310" t="s">
        <v>600</v>
      </c>
      <c r="T120" s="310" t="s">
        <v>600</v>
      </c>
      <c r="U120" s="310" t="s">
        <v>600</v>
      </c>
      <c r="V120" s="310" t="s">
        <v>600</v>
      </c>
      <c r="W120" s="310" t="s">
        <v>600</v>
      </c>
    </row>
    <row r="121" spans="11:23" x14ac:dyDescent="0.25"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11:23" x14ac:dyDescent="0.25"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11:23" x14ac:dyDescent="0.25"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11:23" x14ac:dyDescent="0.25"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11:23" x14ac:dyDescent="0.25"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11:23" x14ac:dyDescent="0.25"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11:23" x14ac:dyDescent="0.25"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11:23" x14ac:dyDescent="0.25"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11:23" x14ac:dyDescent="0.25"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11:23" x14ac:dyDescent="0.25"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11:23" x14ac:dyDescent="0.25"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11:23" x14ac:dyDescent="0.25"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11:23" x14ac:dyDescent="0.25"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11:23" x14ac:dyDescent="0.25"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11:23" x14ac:dyDescent="0.25"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11:23" x14ac:dyDescent="0.25"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11:23" x14ac:dyDescent="0.25"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11:23" x14ac:dyDescent="0.25"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11:23" x14ac:dyDescent="0.25"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11:23" x14ac:dyDescent="0.25"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11:23" x14ac:dyDescent="0.25"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11:23" x14ac:dyDescent="0.25"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11:23" x14ac:dyDescent="0.25"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11:23" x14ac:dyDescent="0.25"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11:23" x14ac:dyDescent="0.25"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11:23" x14ac:dyDescent="0.25"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11:23" x14ac:dyDescent="0.25"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11:23" x14ac:dyDescent="0.25"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11:23" x14ac:dyDescent="0.25"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11:23" x14ac:dyDescent="0.25"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11:23" x14ac:dyDescent="0.25"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11:23" x14ac:dyDescent="0.25"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11:23" x14ac:dyDescent="0.25"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11:23" x14ac:dyDescent="0.25"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11:23" x14ac:dyDescent="0.25"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11:23" x14ac:dyDescent="0.25"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11:23" x14ac:dyDescent="0.25"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11:23" x14ac:dyDescent="0.25"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11:23" x14ac:dyDescent="0.25"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11:23" x14ac:dyDescent="0.25"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11:23" x14ac:dyDescent="0.25"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11:23" x14ac:dyDescent="0.25"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11:23" x14ac:dyDescent="0.25"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11:23" x14ac:dyDescent="0.25"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11:23" x14ac:dyDescent="0.25"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11:23" x14ac:dyDescent="0.25"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11:23" x14ac:dyDescent="0.25"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11:23" x14ac:dyDescent="0.25"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11:23" x14ac:dyDescent="0.25"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11:23" x14ac:dyDescent="0.25"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11:23" x14ac:dyDescent="0.25"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11:23" x14ac:dyDescent="0.25"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11:23" x14ac:dyDescent="0.25"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11:23" x14ac:dyDescent="0.25"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11:23" x14ac:dyDescent="0.25"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11:23" x14ac:dyDescent="0.25"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11:23" x14ac:dyDescent="0.25"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11:23" x14ac:dyDescent="0.25"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11:23" x14ac:dyDescent="0.25"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11:23" x14ac:dyDescent="0.25">
      <c r="K180" s="310" t="s">
        <v>600</v>
      </c>
      <c r="L180" s="310" t="s">
        <v>600</v>
      </c>
      <c r="M180" s="310" t="s">
        <v>600</v>
      </c>
      <c r="N180" s="310" t="s">
        <v>600</v>
      </c>
      <c r="O180" s="310" t="s">
        <v>600</v>
      </c>
      <c r="P180" s="310" t="s">
        <v>600</v>
      </c>
      <c r="Q180" s="310" t="s">
        <v>600</v>
      </c>
      <c r="R180" s="310" t="s">
        <v>600</v>
      </c>
      <c r="S180" s="310" t="s">
        <v>600</v>
      </c>
      <c r="T180" s="310" t="s">
        <v>600</v>
      </c>
      <c r="U180" s="310" t="s">
        <v>600</v>
      </c>
      <c r="V180" s="310" t="s">
        <v>600</v>
      </c>
      <c r="W180" s="310" t="s">
        <v>600</v>
      </c>
    </row>
    <row r="181" spans="11:23" x14ac:dyDescent="0.25"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11:23" x14ac:dyDescent="0.25"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11:23" x14ac:dyDescent="0.25"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11:23" x14ac:dyDescent="0.25"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11:23" x14ac:dyDescent="0.25"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11:23" x14ac:dyDescent="0.25"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11:23" x14ac:dyDescent="0.25"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11:23" x14ac:dyDescent="0.25"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11:23" x14ac:dyDescent="0.25"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11:23" x14ac:dyDescent="0.25"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11:23" x14ac:dyDescent="0.25"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11:23" x14ac:dyDescent="0.25"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11:23" x14ac:dyDescent="0.25"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11:23" x14ac:dyDescent="0.25"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11:23" x14ac:dyDescent="0.25"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11:23" x14ac:dyDescent="0.25"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11:23" x14ac:dyDescent="0.25"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11:23" x14ac:dyDescent="0.25"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11:23" x14ac:dyDescent="0.25"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11:23" x14ac:dyDescent="0.25"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11:23" x14ac:dyDescent="0.25"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11:23" x14ac:dyDescent="0.25"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11:23" x14ac:dyDescent="0.25"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11:23" x14ac:dyDescent="0.25"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11:23" x14ac:dyDescent="0.25"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11:23" x14ac:dyDescent="0.25"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11:23" x14ac:dyDescent="0.25"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11:23" x14ac:dyDescent="0.25"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11:23" x14ac:dyDescent="0.25"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11:23" x14ac:dyDescent="0.25"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11:23" x14ac:dyDescent="0.25"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11:23" x14ac:dyDescent="0.25"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11:23" x14ac:dyDescent="0.25"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11:23" x14ac:dyDescent="0.25"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11:23" x14ac:dyDescent="0.25"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11:23" x14ac:dyDescent="0.25"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11:23" x14ac:dyDescent="0.25"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11:23" x14ac:dyDescent="0.25"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11:23" x14ac:dyDescent="0.25"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11:23" x14ac:dyDescent="0.25"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11:23" x14ac:dyDescent="0.25"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11:23" x14ac:dyDescent="0.25"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11:23" x14ac:dyDescent="0.25"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11:23" x14ac:dyDescent="0.25"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11:23" x14ac:dyDescent="0.25"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11:23" x14ac:dyDescent="0.25"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11:23" x14ac:dyDescent="0.25"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11:23" x14ac:dyDescent="0.25"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11:23" x14ac:dyDescent="0.25"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11:23" x14ac:dyDescent="0.25"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11:23" x14ac:dyDescent="0.25"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11:23" x14ac:dyDescent="0.25"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11:23" x14ac:dyDescent="0.25"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11:23" x14ac:dyDescent="0.25"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11:23" x14ac:dyDescent="0.25"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11:23" x14ac:dyDescent="0.25"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11:23" x14ac:dyDescent="0.25"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11:23" x14ac:dyDescent="0.25"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11:23" x14ac:dyDescent="0.25"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11:23" x14ac:dyDescent="0.25">
      <c r="K240" s="310" t="s">
        <v>600</v>
      </c>
      <c r="L240" s="310" t="s">
        <v>600</v>
      </c>
      <c r="M240" s="310" t="s">
        <v>600</v>
      </c>
      <c r="N240" s="310" t="s">
        <v>600</v>
      </c>
      <c r="O240" s="310" t="s">
        <v>600</v>
      </c>
      <c r="P240" s="310" t="s">
        <v>600</v>
      </c>
      <c r="Q240" s="310" t="s">
        <v>600</v>
      </c>
      <c r="R240" s="310" t="s">
        <v>600</v>
      </c>
      <c r="S240" s="310" t="s">
        <v>600</v>
      </c>
      <c r="T240" s="310" t="s">
        <v>600</v>
      </c>
      <c r="U240" s="310" t="s">
        <v>600</v>
      </c>
      <c r="V240" s="310" t="s">
        <v>600</v>
      </c>
      <c r="W240" s="310" t="s">
        <v>600</v>
      </c>
    </row>
    <row r="241" spans="11:23" x14ac:dyDescent="0.25"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11:23" x14ac:dyDescent="0.25"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11:23" x14ac:dyDescent="0.25"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11:23" x14ac:dyDescent="0.25"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11:23" x14ac:dyDescent="0.25"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11:23" x14ac:dyDescent="0.25"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11:23" x14ac:dyDescent="0.25"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11:23" x14ac:dyDescent="0.25"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11:23" x14ac:dyDescent="0.25"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11:23" x14ac:dyDescent="0.25"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11:23" x14ac:dyDescent="0.25"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11:23" x14ac:dyDescent="0.25"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11:23" x14ac:dyDescent="0.25"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11:23" x14ac:dyDescent="0.25"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11:23" x14ac:dyDescent="0.25"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11:23" x14ac:dyDescent="0.25"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11:23" x14ac:dyDescent="0.25"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11:23" x14ac:dyDescent="0.25"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11:23" x14ac:dyDescent="0.25"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11:23" x14ac:dyDescent="0.25"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11:23" x14ac:dyDescent="0.25"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11:23" x14ac:dyDescent="0.25"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11:23" x14ac:dyDescent="0.25"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11:23" x14ac:dyDescent="0.25"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11:23" x14ac:dyDescent="0.25"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11:23" x14ac:dyDescent="0.25"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11:23" x14ac:dyDescent="0.25"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11:23" x14ac:dyDescent="0.25"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11:23" x14ac:dyDescent="0.25"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11:23" x14ac:dyDescent="0.25"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11:23" x14ac:dyDescent="0.25"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11:23" x14ac:dyDescent="0.25"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11:23" x14ac:dyDescent="0.25"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11:23" x14ac:dyDescent="0.25"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11:23" x14ac:dyDescent="0.25"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11:23" x14ac:dyDescent="0.25"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11:23" x14ac:dyDescent="0.25"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11:23" x14ac:dyDescent="0.25"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11:23" x14ac:dyDescent="0.25"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11:23" x14ac:dyDescent="0.25"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11:23" x14ac:dyDescent="0.25"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11:23" x14ac:dyDescent="0.25">
      <c r="K282" s="295"/>
      <c r="L282" s="295"/>
      <c r="M282" s="295"/>
      <c r="N282" s="295"/>
      <c r="O282" s="295"/>
      <c r="P282" s="295"/>
      <c r="Q282" s="295"/>
      <c r="R282" s="295"/>
      <c r="S282" s="295"/>
      <c r="T282" s="295"/>
      <c r="U282" s="295"/>
      <c r="V282" s="295"/>
      <c r="W282" s="295"/>
    </row>
    <row r="283" spans="11:23" x14ac:dyDescent="0.25">
      <c r="K283" s="295"/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5"/>
      <c r="W283" s="295"/>
    </row>
    <row r="284" spans="11:23" x14ac:dyDescent="0.25">
      <c r="K284" s="295"/>
      <c r="L284" s="295"/>
      <c r="M284" s="295"/>
      <c r="N284" s="295"/>
      <c r="O284" s="295"/>
      <c r="P284" s="295"/>
      <c r="Q284" s="295"/>
      <c r="R284" s="295"/>
      <c r="S284" s="295"/>
      <c r="T284" s="295"/>
      <c r="U284" s="295"/>
      <c r="V284" s="295"/>
      <c r="W284" s="295"/>
    </row>
    <row r="285" spans="11:23" x14ac:dyDescent="0.25">
      <c r="K285" s="295"/>
      <c r="L285" s="295"/>
      <c r="M285" s="295"/>
      <c r="N285" s="295"/>
      <c r="O285" s="295"/>
      <c r="P285" s="295"/>
      <c r="Q285" s="295"/>
      <c r="R285" s="295"/>
      <c r="S285" s="295"/>
      <c r="T285" s="295"/>
      <c r="U285" s="295"/>
      <c r="V285" s="295"/>
      <c r="W285" s="295"/>
    </row>
    <row r="286" spans="11:23" x14ac:dyDescent="0.25"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5"/>
      <c r="W286" s="295"/>
    </row>
    <row r="287" spans="11:23" x14ac:dyDescent="0.25">
      <c r="K287" s="295"/>
      <c r="L287" s="295"/>
      <c r="M287" s="295"/>
      <c r="N287" s="295"/>
      <c r="O287" s="295"/>
      <c r="P287" s="295"/>
      <c r="Q287" s="295"/>
      <c r="R287" s="295"/>
      <c r="S287" s="295"/>
      <c r="T287" s="295"/>
      <c r="U287" s="295"/>
      <c r="V287" s="295"/>
      <c r="W287" s="295"/>
    </row>
    <row r="288" spans="11:23" x14ac:dyDescent="0.25">
      <c r="K288" s="295"/>
      <c r="L288" s="295"/>
      <c r="M288" s="295"/>
      <c r="N288" s="295"/>
      <c r="O288" s="295"/>
      <c r="P288" s="295"/>
      <c r="Q288" s="295"/>
      <c r="R288" s="295"/>
      <c r="S288" s="295"/>
      <c r="T288" s="295"/>
      <c r="U288" s="295"/>
      <c r="V288" s="295"/>
      <c r="W288" s="295"/>
    </row>
    <row r="289" spans="11:23" x14ac:dyDescent="0.25">
      <c r="K289" s="295"/>
      <c r="L289" s="295"/>
      <c r="M289" s="295"/>
      <c r="N289" s="295"/>
      <c r="O289" s="295"/>
      <c r="P289" s="295"/>
      <c r="Q289" s="295"/>
      <c r="R289" s="295"/>
      <c r="S289" s="295"/>
      <c r="T289" s="295"/>
      <c r="U289" s="295"/>
      <c r="V289" s="295"/>
      <c r="W289" s="295"/>
    </row>
    <row r="290" spans="11:23" x14ac:dyDescent="0.25">
      <c r="K290" s="295"/>
      <c r="L290" s="295"/>
      <c r="M290" s="295"/>
      <c r="N290" s="295"/>
      <c r="O290" s="295"/>
      <c r="P290" s="295"/>
      <c r="Q290" s="295"/>
      <c r="R290" s="295"/>
      <c r="S290" s="295"/>
      <c r="T290" s="295"/>
      <c r="U290" s="295"/>
      <c r="V290" s="295"/>
      <c r="W290" s="295"/>
    </row>
    <row r="291" spans="11:23" x14ac:dyDescent="0.25">
      <c r="K291" s="295"/>
      <c r="L291" s="295"/>
      <c r="M291" s="295"/>
      <c r="N291" s="295"/>
      <c r="O291" s="295"/>
      <c r="P291" s="295"/>
      <c r="Q291" s="295"/>
      <c r="R291" s="295"/>
      <c r="S291" s="295"/>
      <c r="T291" s="295"/>
      <c r="U291" s="295"/>
      <c r="V291" s="295"/>
      <c r="W291" s="295"/>
    </row>
    <row r="292" spans="11:23" x14ac:dyDescent="0.25"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</row>
    <row r="293" spans="11:23" x14ac:dyDescent="0.25"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</row>
    <row r="294" spans="11:23" x14ac:dyDescent="0.25"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</row>
    <row r="295" spans="11:23" x14ac:dyDescent="0.25">
      <c r="K295" s="295"/>
      <c r="L295" s="295"/>
      <c r="M295" s="295"/>
      <c r="N295" s="295"/>
      <c r="O295" s="295"/>
      <c r="P295" s="295"/>
      <c r="Q295" s="295"/>
      <c r="R295" s="295"/>
      <c r="S295" s="295"/>
      <c r="T295" s="295"/>
      <c r="U295" s="295"/>
      <c r="V295" s="295"/>
      <c r="W295" s="295"/>
    </row>
    <row r="296" spans="11:23" x14ac:dyDescent="0.25">
      <c r="K296" s="295"/>
      <c r="L296" s="295"/>
      <c r="M296" s="295"/>
      <c r="N296" s="295"/>
      <c r="O296" s="295"/>
      <c r="P296" s="295"/>
      <c r="Q296" s="295"/>
      <c r="R296" s="295"/>
      <c r="S296" s="295"/>
      <c r="T296" s="295"/>
      <c r="U296" s="295"/>
      <c r="V296" s="295"/>
      <c r="W296" s="295"/>
    </row>
    <row r="297" spans="11:23" x14ac:dyDescent="0.25">
      <c r="K297" s="295"/>
      <c r="L297" s="295"/>
      <c r="M297" s="295"/>
      <c r="N297" s="295"/>
      <c r="O297" s="295"/>
      <c r="P297" s="295"/>
      <c r="Q297" s="295"/>
      <c r="R297" s="295"/>
      <c r="S297" s="295"/>
      <c r="T297" s="295"/>
      <c r="U297" s="295"/>
      <c r="V297" s="295"/>
      <c r="W297" s="295"/>
    </row>
    <row r="298" spans="11:23" x14ac:dyDescent="0.25"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</row>
    <row r="299" spans="11:23" x14ac:dyDescent="0.25">
      <c r="K299" s="295"/>
      <c r="L299" s="295"/>
      <c r="M299" s="295"/>
      <c r="N299" s="295"/>
      <c r="O299" s="295"/>
      <c r="P299" s="295"/>
      <c r="Q299" s="295"/>
      <c r="R299" s="295"/>
      <c r="S299" s="295"/>
      <c r="T299" s="295"/>
      <c r="U299" s="295"/>
      <c r="V299" s="295"/>
      <c r="W299" s="295"/>
    </row>
    <row r="300" spans="11:23" x14ac:dyDescent="0.25">
      <c r="K300" s="310" t="s">
        <v>600</v>
      </c>
      <c r="L300" s="310" t="s">
        <v>600</v>
      </c>
      <c r="M300" s="310" t="s">
        <v>600</v>
      </c>
      <c r="N300" s="310" t="s">
        <v>600</v>
      </c>
      <c r="O300" s="310" t="s">
        <v>600</v>
      </c>
      <c r="P300" s="310" t="s">
        <v>600</v>
      </c>
      <c r="Q300" s="310" t="s">
        <v>600</v>
      </c>
      <c r="R300" s="310" t="s">
        <v>600</v>
      </c>
      <c r="S300" s="310" t="s">
        <v>600</v>
      </c>
      <c r="T300" s="310" t="s">
        <v>600</v>
      </c>
      <c r="U300" s="310" t="s">
        <v>600</v>
      </c>
      <c r="V300" s="310" t="s">
        <v>600</v>
      </c>
      <c r="W300" s="310" t="s">
        <v>600</v>
      </c>
    </row>
    <row r="301" spans="11:23" x14ac:dyDescent="0.25">
      <c r="K301" s="295"/>
      <c r="L301" s="295"/>
      <c r="M301" s="295"/>
      <c r="N301" s="295"/>
      <c r="O301" s="295"/>
      <c r="P301" s="295"/>
      <c r="Q301" s="295"/>
      <c r="R301" s="295"/>
      <c r="S301" s="295"/>
      <c r="T301" s="295"/>
      <c r="U301" s="295"/>
      <c r="V301" s="295"/>
      <c r="W301" s="295"/>
    </row>
    <row r="302" spans="11:23" x14ac:dyDescent="0.25">
      <c r="K302" s="295"/>
      <c r="L302" s="295"/>
      <c r="M302" s="295"/>
      <c r="N302" s="295"/>
      <c r="O302" s="295"/>
      <c r="P302" s="295"/>
      <c r="Q302" s="295"/>
      <c r="R302" s="295"/>
      <c r="S302" s="295"/>
      <c r="T302" s="295"/>
      <c r="U302" s="295"/>
      <c r="V302" s="295"/>
      <c r="W302" s="295"/>
    </row>
    <row r="303" spans="11:23" x14ac:dyDescent="0.25">
      <c r="K303" s="295"/>
      <c r="L303" s="295"/>
      <c r="M303" s="295"/>
      <c r="N303" s="295"/>
      <c r="O303" s="295"/>
      <c r="P303" s="295"/>
      <c r="Q303" s="295"/>
      <c r="R303" s="295"/>
      <c r="S303" s="295"/>
      <c r="T303" s="295"/>
      <c r="U303" s="295"/>
      <c r="V303" s="295"/>
      <c r="W303" s="295"/>
    </row>
    <row r="304" spans="11:23" x14ac:dyDescent="0.25">
      <c r="K304" s="295"/>
      <c r="L304" s="295"/>
      <c r="M304" s="295"/>
      <c r="N304" s="295"/>
      <c r="O304" s="295"/>
      <c r="P304" s="295"/>
      <c r="Q304" s="295"/>
      <c r="R304" s="295"/>
      <c r="S304" s="295"/>
      <c r="T304" s="295"/>
      <c r="U304" s="295"/>
      <c r="V304" s="295"/>
      <c r="W304" s="295"/>
    </row>
    <row r="305" spans="11:23" x14ac:dyDescent="0.25">
      <c r="K305" s="295"/>
      <c r="L305" s="295"/>
      <c r="M305" s="295"/>
      <c r="N305" s="295"/>
      <c r="O305" s="295"/>
      <c r="P305" s="295"/>
      <c r="Q305" s="295"/>
      <c r="R305" s="295"/>
      <c r="S305" s="295"/>
      <c r="T305" s="295"/>
      <c r="U305" s="295"/>
      <c r="V305" s="295"/>
      <c r="W305" s="295"/>
    </row>
    <row r="306" spans="11:23" x14ac:dyDescent="0.25">
      <c r="K306" s="295"/>
      <c r="L306" s="295"/>
      <c r="M306" s="295"/>
      <c r="N306" s="295"/>
      <c r="O306" s="295"/>
      <c r="P306" s="295"/>
      <c r="Q306" s="295"/>
      <c r="R306" s="295"/>
      <c r="S306" s="295"/>
      <c r="T306" s="295"/>
      <c r="U306" s="295"/>
      <c r="V306" s="295"/>
      <c r="W306" s="295"/>
    </row>
    <row r="307" spans="11:23" x14ac:dyDescent="0.25">
      <c r="K307" s="295"/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5"/>
      <c r="W307" s="295"/>
    </row>
    <row r="308" spans="11:23" x14ac:dyDescent="0.25">
      <c r="K308" s="295"/>
      <c r="L308" s="295"/>
      <c r="M308" s="295"/>
      <c r="N308" s="295"/>
      <c r="O308" s="295"/>
      <c r="P308" s="295"/>
      <c r="Q308" s="295"/>
      <c r="R308" s="295"/>
      <c r="S308" s="295"/>
      <c r="T308" s="295"/>
      <c r="U308" s="295"/>
      <c r="V308" s="295"/>
      <c r="W308" s="295"/>
    </row>
    <row r="309" spans="11:23" x14ac:dyDescent="0.25">
      <c r="K309" s="295"/>
      <c r="L309" s="295"/>
      <c r="M309" s="295"/>
      <c r="N309" s="295"/>
      <c r="O309" s="295"/>
      <c r="P309" s="295"/>
      <c r="Q309" s="295"/>
      <c r="R309" s="295"/>
      <c r="S309" s="295"/>
      <c r="T309" s="295"/>
      <c r="U309" s="295"/>
      <c r="V309" s="295"/>
      <c r="W309" s="295"/>
    </row>
    <row r="310" spans="11:23" x14ac:dyDescent="0.25">
      <c r="K310" s="295"/>
      <c r="L310" s="295"/>
      <c r="M310" s="295"/>
      <c r="N310" s="295"/>
      <c r="O310" s="295"/>
      <c r="P310" s="295"/>
      <c r="Q310" s="295"/>
      <c r="R310" s="295"/>
      <c r="S310" s="295"/>
      <c r="T310" s="295"/>
      <c r="U310" s="295"/>
      <c r="V310" s="295"/>
      <c r="W310" s="295"/>
    </row>
    <row r="311" spans="11:23" x14ac:dyDescent="0.25">
      <c r="K311" s="295"/>
      <c r="L311" s="295"/>
      <c r="M311" s="295"/>
      <c r="N311" s="295"/>
      <c r="O311" s="295"/>
      <c r="P311" s="295"/>
      <c r="Q311" s="295"/>
      <c r="R311" s="295"/>
      <c r="S311" s="295"/>
      <c r="T311" s="295"/>
      <c r="U311" s="295"/>
      <c r="V311" s="295"/>
      <c r="W311" s="295"/>
    </row>
    <row r="312" spans="11:23" x14ac:dyDescent="0.25">
      <c r="K312" s="295"/>
      <c r="L312" s="295"/>
      <c r="M312" s="295"/>
      <c r="N312" s="295"/>
      <c r="O312" s="295"/>
      <c r="P312" s="295"/>
      <c r="Q312" s="295"/>
      <c r="R312" s="295"/>
      <c r="S312" s="295"/>
      <c r="T312" s="295"/>
      <c r="U312" s="295"/>
      <c r="V312" s="295"/>
      <c r="W312" s="295"/>
    </row>
    <row r="313" spans="11:23" x14ac:dyDescent="0.25">
      <c r="K313" s="295"/>
      <c r="L313" s="295"/>
      <c r="M313" s="295"/>
      <c r="N313" s="295"/>
      <c r="O313" s="295"/>
      <c r="P313" s="295"/>
      <c r="Q313" s="295"/>
      <c r="R313" s="295"/>
      <c r="S313" s="295"/>
      <c r="T313" s="295"/>
      <c r="U313" s="295"/>
      <c r="V313" s="295"/>
      <c r="W313" s="295"/>
    </row>
    <row r="314" spans="11:23" x14ac:dyDescent="0.25">
      <c r="K314" s="295"/>
      <c r="L314" s="295"/>
      <c r="M314" s="295"/>
      <c r="N314" s="295"/>
      <c r="O314" s="295"/>
      <c r="P314" s="295"/>
      <c r="Q314" s="295"/>
      <c r="R314" s="295"/>
      <c r="S314" s="295"/>
      <c r="T314" s="295"/>
      <c r="U314" s="295"/>
      <c r="V314" s="295"/>
      <c r="W314" s="295"/>
    </row>
    <row r="315" spans="11:23" x14ac:dyDescent="0.25">
      <c r="K315" s="295"/>
      <c r="L315" s="295"/>
      <c r="M315" s="295"/>
      <c r="N315" s="295"/>
      <c r="O315" s="295"/>
      <c r="P315" s="295"/>
      <c r="Q315" s="295"/>
      <c r="R315" s="295"/>
      <c r="S315" s="295"/>
      <c r="T315" s="295"/>
      <c r="U315" s="295"/>
      <c r="V315" s="295"/>
      <c r="W315" s="295"/>
    </row>
    <row r="316" spans="11:23" x14ac:dyDescent="0.25">
      <c r="K316" s="295"/>
      <c r="L316" s="295"/>
      <c r="M316" s="295"/>
      <c r="N316" s="295"/>
      <c r="O316" s="295"/>
      <c r="P316" s="295"/>
      <c r="Q316" s="295"/>
      <c r="R316" s="295"/>
      <c r="S316" s="295"/>
      <c r="T316" s="295"/>
      <c r="U316" s="295"/>
      <c r="V316" s="295"/>
      <c r="W316" s="295"/>
    </row>
    <row r="317" spans="11:23" x14ac:dyDescent="0.25">
      <c r="K317" s="295"/>
      <c r="L317" s="295"/>
      <c r="M317" s="295"/>
      <c r="N317" s="295"/>
      <c r="O317" s="295"/>
      <c r="P317" s="295"/>
      <c r="Q317" s="295"/>
      <c r="R317" s="295"/>
      <c r="S317" s="295"/>
      <c r="T317" s="295"/>
      <c r="U317" s="295"/>
      <c r="V317" s="295"/>
      <c r="W317" s="295"/>
    </row>
    <row r="318" spans="11:23" x14ac:dyDescent="0.25">
      <c r="K318" s="295"/>
      <c r="L318" s="295"/>
      <c r="M318" s="295"/>
      <c r="N318" s="295"/>
      <c r="O318" s="295"/>
      <c r="P318" s="295"/>
      <c r="Q318" s="295"/>
      <c r="R318" s="295"/>
      <c r="S318" s="295"/>
      <c r="T318" s="295"/>
      <c r="U318" s="295"/>
      <c r="V318" s="295"/>
      <c r="W318" s="295"/>
    </row>
    <row r="319" spans="11:23" x14ac:dyDescent="0.25">
      <c r="K319" s="295"/>
      <c r="L319" s="295"/>
      <c r="M319" s="295"/>
      <c r="N319" s="295"/>
      <c r="O319" s="295"/>
      <c r="P319" s="295"/>
      <c r="Q319" s="295"/>
      <c r="R319" s="295"/>
      <c r="S319" s="295"/>
      <c r="T319" s="295"/>
      <c r="U319" s="295"/>
      <c r="V319" s="295"/>
      <c r="W319" s="295"/>
    </row>
    <row r="320" spans="11:23" x14ac:dyDescent="0.25">
      <c r="K320" s="295"/>
      <c r="L320" s="295"/>
      <c r="M320" s="295"/>
      <c r="N320" s="295"/>
      <c r="O320" s="295"/>
      <c r="P320" s="295"/>
      <c r="Q320" s="295"/>
      <c r="R320" s="295"/>
      <c r="S320" s="295"/>
      <c r="T320" s="295"/>
      <c r="U320" s="295"/>
      <c r="V320" s="295"/>
      <c r="W320" s="295"/>
    </row>
    <row r="321" spans="11:23" x14ac:dyDescent="0.25">
      <c r="K321" s="295"/>
      <c r="L321" s="295"/>
      <c r="M321" s="295"/>
      <c r="N321" s="295"/>
      <c r="O321" s="295"/>
      <c r="P321" s="295"/>
      <c r="Q321" s="295"/>
      <c r="R321" s="295"/>
      <c r="S321" s="295"/>
      <c r="T321" s="295"/>
      <c r="U321" s="295"/>
      <c r="V321" s="295"/>
      <c r="W321" s="295"/>
    </row>
    <row r="322" spans="11:23" x14ac:dyDescent="0.25"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</row>
    <row r="323" spans="11:23" x14ac:dyDescent="0.25">
      <c r="K323" s="295"/>
      <c r="L323" s="295"/>
      <c r="M323" s="295"/>
      <c r="N323" s="295"/>
      <c r="O323" s="295"/>
      <c r="P323" s="295"/>
      <c r="Q323" s="295"/>
      <c r="R323" s="295"/>
      <c r="S323" s="295"/>
      <c r="T323" s="295"/>
      <c r="U323" s="295"/>
      <c r="V323" s="295"/>
      <c r="W323" s="295"/>
    </row>
    <row r="324" spans="11:23" x14ac:dyDescent="0.25">
      <c r="K324" s="295"/>
      <c r="L324" s="295"/>
      <c r="M324" s="295"/>
      <c r="N324" s="295"/>
      <c r="O324" s="295"/>
      <c r="P324" s="295"/>
      <c r="Q324" s="295"/>
      <c r="R324" s="295"/>
      <c r="S324" s="295"/>
      <c r="T324" s="295"/>
      <c r="U324" s="295"/>
      <c r="V324" s="295"/>
      <c r="W324" s="295"/>
    </row>
    <row r="325" spans="11:23" x14ac:dyDescent="0.25">
      <c r="K325" s="295"/>
      <c r="L325" s="295"/>
      <c r="M325" s="295"/>
      <c r="N325" s="295"/>
      <c r="O325" s="295"/>
      <c r="P325" s="295"/>
      <c r="Q325" s="295"/>
      <c r="R325" s="295"/>
      <c r="S325" s="295"/>
      <c r="T325" s="295"/>
      <c r="U325" s="295"/>
      <c r="V325" s="295"/>
      <c r="W325" s="295"/>
    </row>
    <row r="326" spans="11:23" x14ac:dyDescent="0.25">
      <c r="K326" s="295"/>
      <c r="L326" s="295"/>
      <c r="M326" s="295"/>
      <c r="N326" s="295"/>
      <c r="O326" s="295"/>
      <c r="P326" s="295"/>
      <c r="Q326" s="295"/>
      <c r="R326" s="295"/>
      <c r="S326" s="295"/>
      <c r="T326" s="295"/>
      <c r="U326" s="295"/>
      <c r="V326" s="295"/>
      <c r="W326" s="295"/>
    </row>
    <row r="327" spans="11:23" x14ac:dyDescent="0.25">
      <c r="K327" s="295"/>
      <c r="L327" s="295"/>
      <c r="M327" s="295"/>
      <c r="N327" s="295"/>
      <c r="O327" s="295"/>
      <c r="P327" s="295"/>
      <c r="Q327" s="295"/>
      <c r="R327" s="295"/>
      <c r="S327" s="295"/>
      <c r="T327" s="295"/>
      <c r="U327" s="295"/>
      <c r="V327" s="295"/>
      <c r="W327" s="295"/>
    </row>
    <row r="328" spans="11:23" x14ac:dyDescent="0.25">
      <c r="K328" s="295"/>
      <c r="L328" s="295"/>
      <c r="M328" s="295"/>
      <c r="N328" s="295"/>
      <c r="O328" s="295"/>
      <c r="P328" s="295"/>
      <c r="Q328" s="295"/>
      <c r="R328" s="295"/>
      <c r="S328" s="295"/>
      <c r="T328" s="295"/>
      <c r="U328" s="295"/>
      <c r="V328" s="295"/>
      <c r="W328" s="295"/>
    </row>
    <row r="329" spans="11:23" x14ac:dyDescent="0.25">
      <c r="K329" s="295"/>
      <c r="L329" s="295"/>
      <c r="M329" s="295"/>
      <c r="N329" s="295"/>
      <c r="O329" s="295"/>
      <c r="P329" s="295"/>
      <c r="Q329" s="295"/>
      <c r="R329" s="295"/>
      <c r="S329" s="295"/>
      <c r="T329" s="295"/>
      <c r="U329" s="295"/>
      <c r="V329" s="295"/>
      <c r="W329" s="295"/>
    </row>
    <row r="330" spans="11:23" x14ac:dyDescent="0.25">
      <c r="K330" s="295"/>
      <c r="L330" s="295"/>
      <c r="M330" s="295"/>
      <c r="N330" s="295"/>
      <c r="O330" s="295"/>
      <c r="P330" s="295"/>
      <c r="Q330" s="295"/>
      <c r="R330" s="295"/>
      <c r="S330" s="295"/>
      <c r="T330" s="295"/>
      <c r="U330" s="295"/>
      <c r="V330" s="295"/>
      <c r="W330" s="295"/>
    </row>
    <row r="331" spans="11:23" x14ac:dyDescent="0.25">
      <c r="K331" s="295"/>
      <c r="L331" s="295"/>
      <c r="M331" s="295"/>
      <c r="N331" s="295"/>
      <c r="O331" s="295"/>
      <c r="P331" s="295"/>
      <c r="Q331" s="295"/>
      <c r="R331" s="295"/>
      <c r="S331" s="295"/>
      <c r="T331" s="295"/>
      <c r="U331" s="295"/>
      <c r="V331" s="295"/>
      <c r="W331" s="295"/>
    </row>
    <row r="332" spans="11:23" x14ac:dyDescent="0.25">
      <c r="K332" s="295"/>
      <c r="L332" s="295"/>
      <c r="M332" s="295"/>
      <c r="N332" s="295"/>
      <c r="O332" s="295"/>
      <c r="P332" s="295"/>
      <c r="Q332" s="295"/>
      <c r="R332" s="295"/>
      <c r="S332" s="295"/>
      <c r="T332" s="295"/>
      <c r="U332" s="295"/>
      <c r="V332" s="295"/>
      <c r="W332" s="295"/>
    </row>
    <row r="333" spans="11:23" x14ac:dyDescent="0.25">
      <c r="K333" s="295"/>
      <c r="L333" s="295"/>
      <c r="M333" s="295"/>
      <c r="N333" s="295"/>
      <c r="O333" s="295"/>
      <c r="P333" s="295"/>
      <c r="Q333" s="295"/>
      <c r="R333" s="295"/>
      <c r="S333" s="295"/>
      <c r="T333" s="295"/>
      <c r="U333" s="295"/>
      <c r="V333" s="295"/>
      <c r="W333" s="295"/>
    </row>
    <row r="334" spans="11:23" x14ac:dyDescent="0.25">
      <c r="K334" s="295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5"/>
      <c r="W334" s="295"/>
    </row>
    <row r="335" spans="11:23" x14ac:dyDescent="0.25">
      <c r="K335" s="295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5"/>
      <c r="W335" s="295"/>
    </row>
    <row r="336" spans="11:23" x14ac:dyDescent="0.25">
      <c r="K336" s="295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5"/>
      <c r="W336" s="295"/>
    </row>
    <row r="337" spans="11:23" x14ac:dyDescent="0.25">
      <c r="K337" s="295"/>
      <c r="L337" s="295"/>
      <c r="M337" s="295"/>
      <c r="N337" s="295"/>
      <c r="O337" s="295"/>
      <c r="P337" s="295"/>
      <c r="Q337" s="295"/>
      <c r="R337" s="295"/>
      <c r="S337" s="295"/>
      <c r="T337" s="295"/>
      <c r="U337" s="295"/>
      <c r="V337" s="295"/>
      <c r="W337" s="295"/>
    </row>
    <row r="338" spans="11:23" x14ac:dyDescent="0.25">
      <c r="K338" s="295"/>
      <c r="L338" s="295"/>
      <c r="M338" s="295"/>
      <c r="N338" s="295"/>
      <c r="O338" s="295"/>
      <c r="P338" s="295"/>
      <c r="Q338" s="295"/>
      <c r="R338" s="295"/>
      <c r="S338" s="295"/>
      <c r="T338" s="295"/>
      <c r="U338" s="295"/>
      <c r="V338" s="295"/>
      <c r="W338" s="295"/>
    </row>
    <row r="339" spans="11:23" x14ac:dyDescent="0.25">
      <c r="K339" s="295"/>
      <c r="L339" s="295"/>
      <c r="M339" s="295"/>
      <c r="N339" s="295"/>
      <c r="O339" s="295"/>
      <c r="P339" s="295"/>
      <c r="Q339" s="295"/>
      <c r="R339" s="295"/>
      <c r="S339" s="295"/>
      <c r="T339" s="295"/>
      <c r="U339" s="295"/>
      <c r="V339" s="295"/>
      <c r="W339" s="295"/>
    </row>
    <row r="340" spans="11:23" x14ac:dyDescent="0.25">
      <c r="K340" s="295"/>
      <c r="L340" s="295"/>
      <c r="M340" s="295"/>
      <c r="N340" s="295"/>
      <c r="O340" s="295"/>
      <c r="P340" s="295"/>
      <c r="Q340" s="295"/>
      <c r="R340" s="295"/>
      <c r="S340" s="295"/>
      <c r="T340" s="295"/>
      <c r="U340" s="295"/>
      <c r="V340" s="295"/>
      <c r="W340" s="295"/>
    </row>
    <row r="341" spans="11:23" x14ac:dyDescent="0.25">
      <c r="K341" s="295"/>
      <c r="L341" s="295"/>
      <c r="M341" s="295"/>
      <c r="N341" s="295"/>
      <c r="O341" s="295"/>
      <c r="P341" s="295"/>
      <c r="Q341" s="295"/>
      <c r="R341" s="295"/>
      <c r="S341" s="295"/>
      <c r="T341" s="295"/>
      <c r="U341" s="295"/>
      <c r="V341" s="295"/>
      <c r="W341" s="295"/>
    </row>
    <row r="342" spans="11:23" x14ac:dyDescent="0.25">
      <c r="K342" s="295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5"/>
      <c r="W342" s="295"/>
    </row>
    <row r="343" spans="11:23" x14ac:dyDescent="0.25">
      <c r="K343" s="295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5"/>
      <c r="W343" s="295"/>
    </row>
    <row r="344" spans="11:23" x14ac:dyDescent="0.25">
      <c r="K344" s="295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5"/>
      <c r="W344" s="295"/>
    </row>
    <row r="345" spans="11:23" x14ac:dyDescent="0.25">
      <c r="K345" s="295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5"/>
      <c r="W345" s="295"/>
    </row>
    <row r="346" spans="11:23" x14ac:dyDescent="0.25"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</row>
    <row r="347" spans="11:23" x14ac:dyDescent="0.25">
      <c r="K347" s="295"/>
      <c r="L347" s="295"/>
      <c r="M347" s="295"/>
      <c r="N347" s="295"/>
      <c r="O347" s="295"/>
      <c r="P347" s="295"/>
      <c r="Q347" s="295"/>
      <c r="R347" s="295"/>
      <c r="S347" s="295"/>
      <c r="T347" s="295"/>
      <c r="U347" s="295"/>
      <c r="V347" s="295"/>
      <c r="W347" s="295"/>
    </row>
    <row r="348" spans="11:23" x14ac:dyDescent="0.25">
      <c r="K348" s="295"/>
      <c r="L348" s="295"/>
      <c r="M348" s="295"/>
      <c r="N348" s="295"/>
      <c r="O348" s="295"/>
      <c r="P348" s="295"/>
      <c r="Q348" s="295"/>
      <c r="R348" s="295"/>
      <c r="S348" s="295"/>
      <c r="T348" s="295"/>
      <c r="U348" s="295"/>
      <c r="V348" s="295"/>
      <c r="W348" s="295"/>
    </row>
    <row r="349" spans="11:23" x14ac:dyDescent="0.25">
      <c r="K349" s="295"/>
      <c r="L349" s="295"/>
      <c r="M349" s="295"/>
      <c r="N349" s="295"/>
      <c r="O349" s="295"/>
      <c r="P349" s="295"/>
      <c r="Q349" s="295"/>
      <c r="R349" s="295"/>
      <c r="S349" s="295"/>
      <c r="T349" s="295"/>
      <c r="U349" s="295"/>
      <c r="V349" s="295"/>
      <c r="W349" s="295"/>
    </row>
    <row r="350" spans="11:23" x14ac:dyDescent="0.25">
      <c r="K350" s="295"/>
      <c r="L350" s="295"/>
      <c r="M350" s="295"/>
      <c r="N350" s="295"/>
      <c r="O350" s="295"/>
      <c r="P350" s="295"/>
      <c r="Q350" s="295"/>
      <c r="R350" s="295"/>
      <c r="S350" s="295"/>
      <c r="T350" s="295"/>
      <c r="U350" s="295"/>
      <c r="V350" s="295"/>
      <c r="W350" s="295"/>
    </row>
    <row r="351" spans="11:23" x14ac:dyDescent="0.25">
      <c r="K351" s="295"/>
      <c r="L351" s="295"/>
      <c r="M351" s="295"/>
      <c r="N351" s="295"/>
      <c r="O351" s="295"/>
      <c r="P351" s="295"/>
      <c r="Q351" s="295"/>
      <c r="R351" s="295"/>
      <c r="S351" s="295"/>
      <c r="T351" s="295"/>
      <c r="U351" s="295"/>
      <c r="V351" s="295"/>
      <c r="W351" s="295"/>
    </row>
    <row r="352" spans="11:23" x14ac:dyDescent="0.25">
      <c r="K352" s="295"/>
      <c r="L352" s="295"/>
      <c r="M352" s="295"/>
      <c r="N352" s="295"/>
      <c r="O352" s="295"/>
      <c r="P352" s="295"/>
      <c r="Q352" s="295"/>
      <c r="R352" s="295"/>
      <c r="S352" s="295"/>
      <c r="T352" s="295"/>
      <c r="U352" s="295"/>
      <c r="V352" s="295"/>
      <c r="W352" s="295"/>
    </row>
    <row r="353" spans="11:23" x14ac:dyDescent="0.25">
      <c r="K353" s="295"/>
      <c r="L353" s="295"/>
      <c r="M353" s="295"/>
      <c r="N353" s="295"/>
      <c r="O353" s="295"/>
      <c r="P353" s="295"/>
      <c r="Q353" s="295"/>
      <c r="R353" s="295"/>
      <c r="S353" s="295"/>
      <c r="T353" s="295"/>
      <c r="U353" s="295"/>
      <c r="V353" s="295"/>
      <c r="W353" s="295"/>
    </row>
    <row r="354" spans="11:23" x14ac:dyDescent="0.25">
      <c r="K354" s="295"/>
      <c r="L354" s="295"/>
      <c r="M354" s="295"/>
      <c r="N354" s="295"/>
      <c r="O354" s="295"/>
      <c r="P354" s="295"/>
      <c r="Q354" s="295"/>
      <c r="R354" s="295"/>
      <c r="S354" s="295"/>
      <c r="T354" s="295"/>
      <c r="U354" s="295"/>
      <c r="V354" s="295"/>
      <c r="W354" s="295"/>
    </row>
    <row r="355" spans="11:23" x14ac:dyDescent="0.25">
      <c r="K355" s="295"/>
      <c r="L355" s="295"/>
      <c r="M355" s="295"/>
      <c r="N355" s="295"/>
      <c r="O355" s="295"/>
      <c r="P355" s="295"/>
      <c r="Q355" s="295"/>
      <c r="R355" s="295"/>
      <c r="S355" s="295"/>
      <c r="T355" s="295"/>
      <c r="U355" s="295"/>
      <c r="V355" s="295"/>
      <c r="W355" s="295"/>
    </row>
    <row r="356" spans="11:23" x14ac:dyDescent="0.25">
      <c r="K356" s="295"/>
      <c r="L356" s="295"/>
      <c r="M356" s="295"/>
      <c r="N356" s="295"/>
      <c r="O356" s="295"/>
      <c r="P356" s="295"/>
      <c r="Q356" s="295"/>
      <c r="R356" s="295"/>
      <c r="S356" s="295"/>
      <c r="T356" s="295"/>
      <c r="U356" s="295"/>
      <c r="V356" s="295"/>
      <c r="W356" s="295"/>
    </row>
    <row r="357" spans="11:23" x14ac:dyDescent="0.25">
      <c r="K357" s="295"/>
      <c r="L357" s="295"/>
      <c r="M357" s="295"/>
      <c r="N357" s="295"/>
      <c r="O357" s="295"/>
      <c r="P357" s="295"/>
      <c r="Q357" s="295"/>
      <c r="R357" s="295"/>
      <c r="S357" s="295"/>
      <c r="T357" s="295"/>
      <c r="U357" s="295"/>
      <c r="V357" s="295"/>
      <c r="W357" s="295"/>
    </row>
    <row r="358" spans="11:23" x14ac:dyDescent="0.25">
      <c r="K358" s="295"/>
      <c r="L358" s="295"/>
      <c r="M358" s="295"/>
      <c r="N358" s="295"/>
      <c r="O358" s="295"/>
      <c r="P358" s="295"/>
      <c r="Q358" s="295"/>
      <c r="R358" s="295"/>
      <c r="S358" s="295"/>
      <c r="T358" s="295"/>
      <c r="U358" s="295"/>
      <c r="V358" s="295"/>
      <c r="W358" s="295"/>
    </row>
    <row r="359" spans="11:23" x14ac:dyDescent="0.25">
      <c r="K359" s="295"/>
      <c r="L359" s="295"/>
      <c r="M359" s="295"/>
      <c r="N359" s="295"/>
      <c r="O359" s="295"/>
      <c r="P359" s="295"/>
      <c r="Q359" s="295"/>
      <c r="R359" s="295"/>
      <c r="S359" s="295"/>
      <c r="T359" s="295"/>
      <c r="U359" s="295"/>
      <c r="V359" s="295"/>
      <c r="W359" s="295"/>
    </row>
    <row r="360" spans="11:23" x14ac:dyDescent="0.25">
      <c r="K360" s="310" t="s">
        <v>600</v>
      </c>
      <c r="L360" s="310" t="s">
        <v>600</v>
      </c>
      <c r="M360" s="310" t="s">
        <v>600</v>
      </c>
      <c r="N360" s="310" t="s">
        <v>600</v>
      </c>
      <c r="O360" s="310" t="s">
        <v>600</v>
      </c>
      <c r="P360" s="310" t="s">
        <v>600</v>
      </c>
      <c r="Q360" s="310" t="s">
        <v>600</v>
      </c>
      <c r="R360" s="310" t="s">
        <v>600</v>
      </c>
      <c r="S360" s="310" t="s">
        <v>600</v>
      </c>
      <c r="T360" s="310" t="s">
        <v>600</v>
      </c>
      <c r="U360" s="310" t="s">
        <v>600</v>
      </c>
      <c r="V360" s="310" t="s">
        <v>600</v>
      </c>
      <c r="W360" s="310" t="s">
        <v>600</v>
      </c>
    </row>
    <row r="361" spans="11:23" x14ac:dyDescent="0.25">
      <c r="K361" s="295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</row>
    <row r="362" spans="11:23" x14ac:dyDescent="0.25">
      <c r="K362" s="295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</row>
    <row r="363" spans="11:23" x14ac:dyDescent="0.25">
      <c r="K363" s="295"/>
      <c r="L363" s="295"/>
      <c r="M363" s="295"/>
      <c r="N363" s="295"/>
      <c r="O363" s="295"/>
      <c r="P363" s="295"/>
      <c r="Q363" s="295"/>
      <c r="R363" s="295"/>
      <c r="S363" s="295"/>
      <c r="T363" s="295"/>
      <c r="U363" s="295"/>
      <c r="V363" s="295"/>
      <c r="W363" s="295"/>
    </row>
    <row r="364" spans="11:23" x14ac:dyDescent="0.25">
      <c r="K364" s="295"/>
      <c r="L364" s="295"/>
      <c r="M364" s="295"/>
      <c r="N364" s="295"/>
      <c r="O364" s="295"/>
      <c r="P364" s="295"/>
      <c r="Q364" s="295"/>
      <c r="R364" s="295"/>
      <c r="S364" s="295"/>
      <c r="T364" s="295"/>
      <c r="U364" s="295"/>
      <c r="V364" s="295"/>
      <c r="W364" s="295"/>
    </row>
    <row r="365" spans="11:23" x14ac:dyDescent="0.25">
      <c r="K365" s="295"/>
      <c r="L365" s="295"/>
      <c r="M365" s="295"/>
      <c r="N365" s="295"/>
      <c r="O365" s="295"/>
      <c r="P365" s="295"/>
      <c r="Q365" s="295"/>
      <c r="R365" s="295"/>
      <c r="S365" s="295"/>
      <c r="T365" s="295"/>
      <c r="U365" s="295"/>
      <c r="V365" s="295"/>
      <c r="W365" s="295"/>
    </row>
    <row r="366" spans="11:23" x14ac:dyDescent="0.25">
      <c r="K366" s="295"/>
      <c r="L366" s="295"/>
      <c r="M366" s="295"/>
      <c r="N366" s="295"/>
      <c r="O366" s="295"/>
      <c r="P366" s="295"/>
      <c r="Q366" s="295"/>
      <c r="R366" s="295"/>
      <c r="S366" s="295"/>
      <c r="T366" s="295"/>
      <c r="U366" s="295"/>
      <c r="V366" s="295"/>
      <c r="W366" s="295"/>
    </row>
    <row r="367" spans="11:23" x14ac:dyDescent="0.25">
      <c r="K367" s="295"/>
      <c r="L367" s="295"/>
      <c r="M367" s="295"/>
      <c r="N367" s="295"/>
      <c r="O367" s="295"/>
      <c r="P367" s="295"/>
      <c r="Q367" s="295"/>
      <c r="R367" s="295"/>
      <c r="S367" s="295"/>
      <c r="T367" s="295"/>
      <c r="U367" s="295"/>
      <c r="V367" s="295"/>
      <c r="W367" s="295"/>
    </row>
    <row r="368" spans="11:23" x14ac:dyDescent="0.25">
      <c r="K368" s="295"/>
      <c r="L368" s="295"/>
      <c r="M368" s="295"/>
      <c r="N368" s="295"/>
      <c r="O368" s="295"/>
      <c r="P368" s="295"/>
      <c r="Q368" s="295"/>
      <c r="R368" s="295"/>
      <c r="S368" s="295"/>
      <c r="T368" s="295"/>
      <c r="U368" s="295"/>
      <c r="V368" s="295"/>
      <c r="W368" s="295"/>
    </row>
    <row r="369" spans="11:23" x14ac:dyDescent="0.25">
      <c r="K369" s="295"/>
      <c r="L369" s="295"/>
      <c r="M369" s="295"/>
      <c r="N369" s="295"/>
      <c r="O369" s="295"/>
      <c r="P369" s="295"/>
      <c r="Q369" s="295"/>
      <c r="R369" s="295"/>
      <c r="S369" s="295"/>
      <c r="T369" s="295"/>
      <c r="U369" s="295"/>
      <c r="V369" s="295"/>
      <c r="W369" s="295"/>
    </row>
    <row r="370" spans="11:23" x14ac:dyDescent="0.25"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</row>
    <row r="371" spans="11:23" x14ac:dyDescent="0.25">
      <c r="K371" s="295"/>
      <c r="L371" s="295"/>
      <c r="M371" s="295"/>
      <c r="N371" s="295"/>
      <c r="O371" s="295"/>
      <c r="P371" s="295"/>
      <c r="Q371" s="295"/>
      <c r="R371" s="295"/>
      <c r="S371" s="295"/>
      <c r="T371" s="295"/>
      <c r="U371" s="295"/>
      <c r="V371" s="295"/>
      <c r="W371" s="295"/>
    </row>
    <row r="372" spans="11:23" x14ac:dyDescent="0.25">
      <c r="K372" s="295"/>
      <c r="L372" s="295"/>
      <c r="M372" s="295"/>
      <c r="N372" s="295"/>
      <c r="O372" s="295"/>
      <c r="P372" s="295"/>
      <c r="Q372" s="295"/>
      <c r="R372" s="295"/>
      <c r="S372" s="295"/>
      <c r="T372" s="295"/>
      <c r="U372" s="295"/>
      <c r="V372" s="295"/>
      <c r="W372" s="295"/>
    </row>
    <row r="373" spans="11:23" x14ac:dyDescent="0.25">
      <c r="K373" s="295"/>
      <c r="L373" s="295"/>
      <c r="M373" s="295"/>
      <c r="N373" s="295"/>
      <c r="O373" s="295"/>
      <c r="P373" s="295"/>
      <c r="Q373" s="295"/>
      <c r="R373" s="295"/>
      <c r="S373" s="295"/>
      <c r="T373" s="295"/>
      <c r="U373" s="295"/>
      <c r="V373" s="295"/>
      <c r="W373" s="295"/>
    </row>
    <row r="374" spans="11:23" x14ac:dyDescent="0.25">
      <c r="K374" s="295"/>
      <c r="L374" s="295"/>
      <c r="M374" s="295"/>
      <c r="N374" s="295"/>
      <c r="O374" s="295"/>
      <c r="P374" s="295"/>
      <c r="Q374" s="295"/>
      <c r="R374" s="295"/>
      <c r="S374" s="295"/>
      <c r="T374" s="295"/>
      <c r="U374" s="295"/>
      <c r="V374" s="295"/>
      <c r="W374" s="295"/>
    </row>
    <row r="375" spans="11:23" x14ac:dyDescent="0.25">
      <c r="K375" s="295"/>
      <c r="L375" s="295"/>
      <c r="M375" s="295"/>
      <c r="N375" s="295"/>
      <c r="O375" s="295"/>
      <c r="P375" s="295"/>
      <c r="Q375" s="295"/>
      <c r="R375" s="295"/>
      <c r="S375" s="295"/>
      <c r="T375" s="295"/>
      <c r="U375" s="295"/>
      <c r="V375" s="295"/>
      <c r="W375" s="295"/>
    </row>
    <row r="376" spans="11:23" x14ac:dyDescent="0.25">
      <c r="K376" s="295"/>
      <c r="L376" s="295"/>
      <c r="M376" s="295"/>
      <c r="N376" s="295"/>
      <c r="O376" s="295"/>
      <c r="P376" s="295"/>
      <c r="Q376" s="295"/>
      <c r="R376" s="295"/>
      <c r="S376" s="295"/>
      <c r="T376" s="295"/>
      <c r="U376" s="295"/>
      <c r="V376" s="295"/>
      <c r="W376" s="295"/>
    </row>
    <row r="377" spans="11:23" x14ac:dyDescent="0.25">
      <c r="K377" s="295"/>
      <c r="L377" s="295"/>
      <c r="M377" s="295"/>
      <c r="N377" s="295"/>
      <c r="O377" s="295"/>
      <c r="P377" s="295"/>
      <c r="Q377" s="295"/>
      <c r="R377" s="295"/>
      <c r="S377" s="295"/>
      <c r="T377" s="295"/>
      <c r="U377" s="295"/>
      <c r="V377" s="295"/>
      <c r="W377" s="295"/>
    </row>
    <row r="378" spans="11:23" x14ac:dyDescent="0.25">
      <c r="K378" s="295"/>
      <c r="L378" s="295"/>
      <c r="M378" s="295"/>
      <c r="N378" s="295"/>
      <c r="O378" s="295"/>
      <c r="P378" s="295"/>
      <c r="Q378" s="295"/>
      <c r="R378" s="295"/>
      <c r="S378" s="295"/>
      <c r="T378" s="295"/>
      <c r="U378" s="295"/>
      <c r="V378" s="295"/>
      <c r="W378" s="295"/>
    </row>
    <row r="379" spans="11:23" x14ac:dyDescent="0.25">
      <c r="K379" s="295"/>
      <c r="L379" s="295"/>
      <c r="M379" s="295"/>
      <c r="N379" s="295"/>
      <c r="O379" s="295"/>
      <c r="P379" s="295"/>
      <c r="Q379" s="295"/>
      <c r="R379" s="295"/>
      <c r="S379" s="295"/>
      <c r="T379" s="295"/>
      <c r="U379" s="295"/>
      <c r="V379" s="295"/>
      <c r="W379" s="295"/>
    </row>
    <row r="380" spans="11:23" x14ac:dyDescent="0.25">
      <c r="K380" s="295"/>
      <c r="L380" s="295"/>
      <c r="M380" s="295"/>
      <c r="N380" s="295"/>
      <c r="O380" s="295"/>
      <c r="P380" s="295"/>
      <c r="Q380" s="295"/>
      <c r="R380" s="295"/>
      <c r="S380" s="295"/>
      <c r="T380" s="295"/>
      <c r="U380" s="295"/>
      <c r="V380" s="295"/>
      <c r="W380" s="295"/>
    </row>
    <row r="381" spans="11:23" x14ac:dyDescent="0.25">
      <c r="K381" s="295"/>
      <c r="L381" s="295"/>
      <c r="M381" s="295"/>
      <c r="N381" s="295"/>
      <c r="O381" s="295"/>
      <c r="P381" s="295"/>
      <c r="Q381" s="295"/>
      <c r="R381" s="295"/>
      <c r="S381" s="295"/>
      <c r="T381" s="295"/>
      <c r="U381" s="295"/>
      <c r="V381" s="295"/>
      <c r="W381" s="295"/>
    </row>
    <row r="382" spans="11:23" x14ac:dyDescent="0.25">
      <c r="K382" s="295"/>
      <c r="L382" s="295"/>
      <c r="M382" s="295"/>
      <c r="N382" s="295"/>
      <c r="O382" s="295"/>
      <c r="P382" s="295"/>
      <c r="Q382" s="295"/>
      <c r="R382" s="295"/>
      <c r="S382" s="295"/>
      <c r="T382" s="295"/>
      <c r="U382" s="295"/>
      <c r="V382" s="295"/>
      <c r="W382" s="295"/>
    </row>
    <row r="383" spans="11:23" x14ac:dyDescent="0.25">
      <c r="K383" s="295"/>
      <c r="L383" s="295"/>
      <c r="M383" s="295"/>
      <c r="N383" s="295"/>
      <c r="O383" s="295"/>
      <c r="P383" s="295"/>
      <c r="Q383" s="295"/>
      <c r="R383" s="295"/>
      <c r="S383" s="295"/>
      <c r="T383" s="295"/>
      <c r="U383" s="295"/>
      <c r="V383" s="295"/>
      <c r="W383" s="295"/>
    </row>
    <row r="384" spans="11:23" x14ac:dyDescent="0.25">
      <c r="K384" s="295"/>
      <c r="L384" s="295"/>
      <c r="M384" s="295"/>
      <c r="N384" s="295"/>
      <c r="O384" s="295"/>
      <c r="P384" s="295"/>
      <c r="Q384" s="295"/>
      <c r="R384" s="295"/>
      <c r="S384" s="295"/>
      <c r="T384" s="295"/>
      <c r="U384" s="295"/>
      <c r="V384" s="295"/>
      <c r="W384" s="295"/>
    </row>
    <row r="385" spans="11:23" x14ac:dyDescent="0.25">
      <c r="K385" s="295"/>
      <c r="L385" s="295"/>
      <c r="M385" s="295"/>
      <c r="N385" s="295"/>
      <c r="O385" s="295"/>
      <c r="P385" s="295"/>
      <c r="Q385" s="295"/>
      <c r="R385" s="295"/>
      <c r="S385" s="295"/>
      <c r="T385" s="295"/>
      <c r="U385" s="295"/>
      <c r="V385" s="295"/>
      <c r="W385" s="295"/>
    </row>
    <row r="386" spans="11:23" x14ac:dyDescent="0.25">
      <c r="K386" s="295"/>
      <c r="L386" s="295"/>
      <c r="M386" s="295"/>
      <c r="N386" s="295"/>
      <c r="O386" s="295"/>
      <c r="P386" s="295"/>
      <c r="Q386" s="295"/>
      <c r="R386" s="295"/>
      <c r="S386" s="295"/>
      <c r="T386" s="295"/>
      <c r="U386" s="295"/>
      <c r="V386" s="295"/>
      <c r="W386" s="295"/>
    </row>
    <row r="387" spans="11:23" x14ac:dyDescent="0.25">
      <c r="K387" s="295"/>
      <c r="L387" s="295"/>
      <c r="M387" s="295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</row>
    <row r="388" spans="11:23" x14ac:dyDescent="0.25">
      <c r="K388" s="295"/>
      <c r="L388" s="295"/>
      <c r="M388" s="295"/>
      <c r="N388" s="295"/>
      <c r="O388" s="295"/>
      <c r="P388" s="295"/>
      <c r="Q388" s="295"/>
      <c r="R388" s="295"/>
      <c r="S388" s="295"/>
      <c r="T388" s="295"/>
      <c r="U388" s="295"/>
      <c r="V388" s="295"/>
      <c r="W388" s="295"/>
    </row>
    <row r="389" spans="11:23" x14ac:dyDescent="0.25">
      <c r="K389" s="295"/>
      <c r="L389" s="295"/>
      <c r="M389" s="295"/>
      <c r="N389" s="295"/>
      <c r="O389" s="295"/>
      <c r="P389" s="295"/>
      <c r="Q389" s="295"/>
      <c r="R389" s="295"/>
      <c r="S389" s="295"/>
      <c r="T389" s="295"/>
      <c r="U389" s="295"/>
      <c r="V389" s="295"/>
      <c r="W389" s="295"/>
    </row>
    <row r="390" spans="11:23" x14ac:dyDescent="0.25">
      <c r="K390" s="295"/>
      <c r="L390" s="295"/>
      <c r="M390" s="295"/>
      <c r="N390" s="295"/>
      <c r="O390" s="295"/>
      <c r="P390" s="295"/>
      <c r="Q390" s="295"/>
      <c r="R390" s="295"/>
      <c r="S390" s="295"/>
      <c r="T390" s="295"/>
      <c r="U390" s="295"/>
      <c r="V390" s="295"/>
      <c r="W390" s="295"/>
    </row>
    <row r="391" spans="11:23" x14ac:dyDescent="0.25">
      <c r="K391" s="295"/>
      <c r="L391" s="295"/>
      <c r="M391" s="295"/>
      <c r="N391" s="295"/>
      <c r="O391" s="295"/>
      <c r="P391" s="295"/>
      <c r="Q391" s="295"/>
      <c r="R391" s="295"/>
      <c r="S391" s="295"/>
      <c r="T391" s="295"/>
      <c r="U391" s="295"/>
      <c r="V391" s="295"/>
      <c r="W391" s="295"/>
    </row>
    <row r="392" spans="11:23" x14ac:dyDescent="0.25">
      <c r="K392" s="295"/>
      <c r="L392" s="295"/>
      <c r="M392" s="295"/>
      <c r="N392" s="295"/>
      <c r="O392" s="295"/>
      <c r="P392" s="295"/>
      <c r="Q392" s="295"/>
      <c r="R392" s="295"/>
      <c r="S392" s="295"/>
      <c r="T392" s="295"/>
      <c r="U392" s="295"/>
      <c r="V392" s="295"/>
      <c r="W392" s="295"/>
    </row>
    <row r="393" spans="11:23" x14ac:dyDescent="0.25">
      <c r="K393" s="295"/>
      <c r="L393" s="295"/>
      <c r="M393" s="295"/>
      <c r="N393" s="295"/>
      <c r="O393" s="295"/>
      <c r="P393" s="295"/>
      <c r="Q393" s="295"/>
      <c r="R393" s="295"/>
      <c r="S393" s="295"/>
      <c r="T393" s="295"/>
      <c r="U393" s="295"/>
      <c r="V393" s="295"/>
      <c r="W393" s="295"/>
    </row>
    <row r="394" spans="11:23" x14ac:dyDescent="0.25">
      <c r="K394" s="295"/>
      <c r="L394" s="295"/>
      <c r="M394" s="295"/>
      <c r="N394" s="295"/>
      <c r="O394" s="295"/>
      <c r="P394" s="295"/>
      <c r="Q394" s="295"/>
      <c r="R394" s="295"/>
      <c r="S394" s="295"/>
      <c r="T394" s="295"/>
      <c r="U394" s="295"/>
      <c r="V394" s="295"/>
      <c r="W394" s="295"/>
    </row>
    <row r="395" spans="11:23" x14ac:dyDescent="0.25">
      <c r="K395" s="295"/>
      <c r="L395" s="295"/>
      <c r="M395" s="295"/>
      <c r="N395" s="295"/>
      <c r="O395" s="295"/>
      <c r="P395" s="295"/>
      <c r="Q395" s="295"/>
      <c r="R395" s="295"/>
      <c r="S395" s="295"/>
      <c r="T395" s="295"/>
      <c r="U395" s="295"/>
      <c r="V395" s="295"/>
      <c r="W395" s="295"/>
    </row>
    <row r="396" spans="11:23" x14ac:dyDescent="0.25">
      <c r="K396" s="295"/>
      <c r="L396" s="295"/>
      <c r="M396" s="295"/>
      <c r="N396" s="295"/>
      <c r="O396" s="295"/>
      <c r="P396" s="295"/>
      <c r="Q396" s="295"/>
      <c r="R396" s="295"/>
      <c r="S396" s="295"/>
      <c r="T396" s="295"/>
      <c r="U396" s="295"/>
      <c r="V396" s="295"/>
      <c r="W396" s="295"/>
    </row>
    <row r="397" spans="11:23" x14ac:dyDescent="0.25">
      <c r="K397" s="295"/>
      <c r="L397" s="295"/>
      <c r="M397" s="295"/>
      <c r="N397" s="295"/>
      <c r="O397" s="295"/>
      <c r="P397" s="295"/>
      <c r="Q397" s="295"/>
      <c r="R397" s="295"/>
      <c r="S397" s="295"/>
      <c r="T397" s="295"/>
      <c r="U397" s="295"/>
      <c r="V397" s="295"/>
      <c r="W397" s="295"/>
    </row>
    <row r="398" spans="11:23" x14ac:dyDescent="0.25">
      <c r="K398" s="295"/>
      <c r="L398" s="295"/>
      <c r="M398" s="295"/>
      <c r="N398" s="295"/>
      <c r="O398" s="295"/>
      <c r="P398" s="295"/>
      <c r="Q398" s="295"/>
      <c r="R398" s="295"/>
      <c r="S398" s="295"/>
      <c r="T398" s="295"/>
      <c r="U398" s="295"/>
      <c r="V398" s="295"/>
      <c r="W398" s="295"/>
    </row>
    <row r="399" spans="11:23" x14ac:dyDescent="0.25">
      <c r="K399" s="295"/>
      <c r="L399" s="295"/>
      <c r="M399" s="295"/>
      <c r="N399" s="295"/>
      <c r="O399" s="295"/>
      <c r="P399" s="295"/>
      <c r="Q399" s="295"/>
      <c r="R399" s="295"/>
      <c r="S399" s="295"/>
      <c r="T399" s="295"/>
      <c r="U399" s="295"/>
      <c r="V399" s="295"/>
      <c r="W399" s="295"/>
    </row>
    <row r="400" spans="11:23" x14ac:dyDescent="0.25">
      <c r="K400" s="295"/>
      <c r="L400" s="295"/>
      <c r="M400" s="295"/>
      <c r="N400" s="295"/>
      <c r="O400" s="295"/>
      <c r="P400" s="295"/>
      <c r="Q400" s="295"/>
      <c r="R400" s="295"/>
      <c r="S400" s="295"/>
      <c r="T400" s="295"/>
      <c r="U400" s="295"/>
      <c r="V400" s="295"/>
      <c r="W400" s="295"/>
    </row>
    <row r="401" spans="11:23" x14ac:dyDescent="0.25">
      <c r="K401" s="295"/>
      <c r="L401" s="295"/>
      <c r="M401" s="295"/>
      <c r="N401" s="295"/>
      <c r="O401" s="295"/>
      <c r="P401" s="295"/>
      <c r="Q401" s="295"/>
      <c r="R401" s="295"/>
      <c r="S401" s="295"/>
      <c r="T401" s="295"/>
      <c r="U401" s="295"/>
      <c r="V401" s="295"/>
      <c r="W401" s="295"/>
    </row>
    <row r="402" spans="11:23" x14ac:dyDescent="0.25">
      <c r="K402" s="295"/>
      <c r="L402" s="295"/>
      <c r="M402" s="295"/>
      <c r="N402" s="295"/>
      <c r="O402" s="295"/>
      <c r="P402" s="295"/>
      <c r="Q402" s="295"/>
      <c r="R402" s="295"/>
      <c r="S402" s="295"/>
      <c r="T402" s="295"/>
      <c r="U402" s="295"/>
      <c r="V402" s="295"/>
      <c r="W402" s="295"/>
    </row>
    <row r="403" spans="11:23" x14ac:dyDescent="0.25">
      <c r="K403" s="295"/>
      <c r="L403" s="295"/>
      <c r="M403" s="295"/>
      <c r="N403" s="295"/>
      <c r="O403" s="295"/>
      <c r="P403" s="295"/>
      <c r="Q403" s="295"/>
      <c r="R403" s="295"/>
      <c r="S403" s="295"/>
      <c r="T403" s="295"/>
      <c r="U403" s="295"/>
      <c r="V403" s="295"/>
      <c r="W403" s="295"/>
    </row>
    <row r="404" spans="11:23" x14ac:dyDescent="0.25">
      <c r="K404" s="295"/>
      <c r="L404" s="295"/>
      <c r="M404" s="295"/>
      <c r="N404" s="295"/>
      <c r="O404" s="295"/>
      <c r="P404" s="295"/>
      <c r="Q404" s="295"/>
      <c r="R404" s="295"/>
      <c r="S404" s="295"/>
      <c r="T404" s="295"/>
      <c r="U404" s="295"/>
      <c r="V404" s="295"/>
      <c r="W404" s="295"/>
    </row>
    <row r="405" spans="11:23" x14ac:dyDescent="0.25">
      <c r="K405" s="295"/>
      <c r="L405" s="295"/>
      <c r="M405" s="295"/>
      <c r="N405" s="295"/>
      <c r="O405" s="295"/>
      <c r="P405" s="295"/>
      <c r="Q405" s="295"/>
      <c r="R405" s="295"/>
      <c r="S405" s="295"/>
      <c r="T405" s="295"/>
      <c r="U405" s="295"/>
      <c r="V405" s="295"/>
      <c r="W405" s="295"/>
    </row>
    <row r="406" spans="11:23" x14ac:dyDescent="0.25">
      <c r="K406" s="295"/>
      <c r="L406" s="295"/>
      <c r="M406" s="295"/>
      <c r="N406" s="295"/>
      <c r="O406" s="295"/>
      <c r="P406" s="295"/>
      <c r="Q406" s="295"/>
      <c r="R406" s="295"/>
      <c r="S406" s="295"/>
      <c r="T406" s="295"/>
      <c r="U406" s="295"/>
      <c r="V406" s="295"/>
      <c r="W406" s="295"/>
    </row>
    <row r="407" spans="11:23" x14ac:dyDescent="0.25">
      <c r="K407" s="295"/>
      <c r="L407" s="295"/>
      <c r="M407" s="295"/>
      <c r="N407" s="295"/>
      <c r="O407" s="295"/>
      <c r="P407" s="295"/>
      <c r="Q407" s="295"/>
      <c r="R407" s="295"/>
      <c r="S407" s="295"/>
      <c r="T407" s="295"/>
      <c r="U407" s="295"/>
      <c r="V407" s="295"/>
      <c r="W407" s="295"/>
    </row>
    <row r="408" spans="11:23" x14ac:dyDescent="0.25">
      <c r="K408" s="295"/>
      <c r="L408" s="295"/>
      <c r="M408" s="295"/>
      <c r="N408" s="295"/>
      <c r="O408" s="295"/>
      <c r="P408" s="295"/>
      <c r="Q408" s="295"/>
      <c r="R408" s="295"/>
      <c r="S408" s="295"/>
      <c r="T408" s="295"/>
      <c r="U408" s="295"/>
      <c r="V408" s="295"/>
      <c r="W408" s="295"/>
    </row>
    <row r="409" spans="11:23" x14ac:dyDescent="0.25">
      <c r="K409" s="295"/>
      <c r="L409" s="295"/>
      <c r="M409" s="295"/>
      <c r="N409" s="295"/>
      <c r="O409" s="295"/>
      <c r="P409" s="295"/>
      <c r="Q409" s="295"/>
      <c r="R409" s="295"/>
      <c r="S409" s="295"/>
      <c r="T409" s="295"/>
      <c r="U409" s="295"/>
      <c r="V409" s="295"/>
      <c r="W409" s="295"/>
    </row>
    <row r="410" spans="11:23" x14ac:dyDescent="0.25">
      <c r="K410" s="295"/>
      <c r="L410" s="295"/>
      <c r="M410" s="295"/>
      <c r="N410" s="295"/>
      <c r="O410" s="295"/>
      <c r="P410" s="295"/>
      <c r="Q410" s="295"/>
      <c r="R410" s="295"/>
      <c r="S410" s="295"/>
      <c r="T410" s="295"/>
      <c r="U410" s="295"/>
      <c r="V410" s="295"/>
      <c r="W410" s="295"/>
    </row>
    <row r="411" spans="11:23" x14ac:dyDescent="0.25">
      <c r="K411" s="295"/>
      <c r="L411" s="295"/>
      <c r="M411" s="295"/>
      <c r="N411" s="295"/>
      <c r="O411" s="295"/>
      <c r="P411" s="295"/>
      <c r="Q411" s="295"/>
      <c r="R411" s="295"/>
      <c r="S411" s="295"/>
      <c r="T411" s="295"/>
      <c r="U411" s="295"/>
      <c r="V411" s="295"/>
      <c r="W411" s="295"/>
    </row>
    <row r="412" spans="11:23" x14ac:dyDescent="0.25">
      <c r="K412" s="295"/>
      <c r="L412" s="295"/>
      <c r="M412" s="295"/>
      <c r="N412" s="295"/>
      <c r="O412" s="295"/>
      <c r="P412" s="295"/>
      <c r="Q412" s="295"/>
      <c r="R412" s="295"/>
      <c r="S412" s="295"/>
      <c r="T412" s="295"/>
      <c r="U412" s="295"/>
      <c r="V412" s="295"/>
      <c r="W412" s="295"/>
    </row>
    <row r="413" spans="11:23" x14ac:dyDescent="0.25">
      <c r="K413" s="295"/>
      <c r="L413" s="295"/>
      <c r="M413" s="295"/>
      <c r="N413" s="295"/>
      <c r="O413" s="295"/>
      <c r="P413" s="295"/>
      <c r="Q413" s="295"/>
      <c r="R413" s="295"/>
      <c r="S413" s="295"/>
      <c r="T413" s="295"/>
      <c r="U413" s="295"/>
      <c r="V413" s="295"/>
      <c r="W413" s="295"/>
    </row>
    <row r="414" spans="11:23" x14ac:dyDescent="0.25">
      <c r="K414" s="295"/>
      <c r="L414" s="295"/>
      <c r="M414" s="295"/>
      <c r="N414" s="295"/>
      <c r="O414" s="295"/>
      <c r="P414" s="295"/>
      <c r="Q414" s="295"/>
      <c r="R414" s="295"/>
      <c r="S414" s="295"/>
      <c r="T414" s="295"/>
      <c r="U414" s="295"/>
      <c r="V414" s="295"/>
      <c r="W414" s="295"/>
    </row>
    <row r="415" spans="11:23" x14ac:dyDescent="0.25">
      <c r="K415" s="295"/>
      <c r="L415" s="295"/>
      <c r="M415" s="295"/>
      <c r="N415" s="295"/>
      <c r="O415" s="295"/>
      <c r="P415" s="295"/>
      <c r="Q415" s="295"/>
      <c r="R415" s="295"/>
      <c r="S415" s="295"/>
      <c r="T415" s="295"/>
      <c r="U415" s="295"/>
      <c r="V415" s="295"/>
      <c r="W415" s="295"/>
    </row>
    <row r="416" spans="11:23" x14ac:dyDescent="0.25">
      <c r="K416" s="295"/>
      <c r="L416" s="295"/>
      <c r="M416" s="295"/>
      <c r="N416" s="295"/>
      <c r="O416" s="295"/>
      <c r="P416" s="295"/>
      <c r="Q416" s="295"/>
      <c r="R416" s="295"/>
      <c r="S416" s="295"/>
      <c r="T416" s="295"/>
      <c r="U416" s="295"/>
      <c r="V416" s="295"/>
      <c r="W416" s="295"/>
    </row>
    <row r="417" spans="11:23" x14ac:dyDescent="0.25">
      <c r="K417" s="295"/>
      <c r="L417" s="295"/>
      <c r="M417" s="295"/>
      <c r="N417" s="295"/>
      <c r="O417" s="295"/>
      <c r="P417" s="295"/>
      <c r="Q417" s="295"/>
      <c r="R417" s="295"/>
      <c r="S417" s="295"/>
      <c r="T417" s="295"/>
      <c r="U417" s="295"/>
      <c r="V417" s="295"/>
      <c r="W417" s="295"/>
    </row>
    <row r="418" spans="11:23" x14ac:dyDescent="0.25">
      <c r="K418" s="295"/>
      <c r="L418" s="295"/>
      <c r="M418" s="295"/>
      <c r="N418" s="295"/>
      <c r="O418" s="295"/>
      <c r="P418" s="295"/>
      <c r="Q418" s="295"/>
      <c r="R418" s="295"/>
      <c r="S418" s="295"/>
      <c r="T418" s="295"/>
      <c r="U418" s="295"/>
      <c r="V418" s="295"/>
      <c r="W418" s="295"/>
    </row>
    <row r="419" spans="11:23" x14ac:dyDescent="0.25">
      <c r="K419" s="295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5"/>
      <c r="W419" s="295"/>
    </row>
    <row r="420" spans="11:23" x14ac:dyDescent="0.25">
      <c r="K420" s="310" t="s">
        <v>600</v>
      </c>
      <c r="L420" s="310" t="s">
        <v>600</v>
      </c>
      <c r="M420" s="310" t="s">
        <v>600</v>
      </c>
      <c r="N420" s="310" t="s">
        <v>600</v>
      </c>
      <c r="O420" s="310" t="s">
        <v>600</v>
      </c>
      <c r="P420" s="310" t="s">
        <v>600</v>
      </c>
      <c r="Q420" s="310" t="s">
        <v>600</v>
      </c>
      <c r="R420" s="310" t="s">
        <v>600</v>
      </c>
      <c r="S420" s="310" t="s">
        <v>600</v>
      </c>
      <c r="T420" s="310" t="s">
        <v>600</v>
      </c>
      <c r="U420" s="310" t="s">
        <v>600</v>
      </c>
      <c r="V420" s="310" t="s">
        <v>600</v>
      </c>
      <c r="W420" s="310" t="s">
        <v>600</v>
      </c>
    </row>
    <row r="421" spans="11:23" x14ac:dyDescent="0.25">
      <c r="K421" s="295"/>
      <c r="L421" s="295"/>
      <c r="M421" s="295"/>
      <c r="N421" s="295"/>
      <c r="O421" s="295"/>
      <c r="P421" s="295"/>
      <c r="Q421" s="295"/>
      <c r="R421" s="295"/>
      <c r="S421" s="295"/>
      <c r="T421" s="295"/>
      <c r="U421" s="295"/>
      <c r="V421" s="295"/>
      <c r="W421" s="295"/>
    </row>
    <row r="422" spans="11:23" x14ac:dyDescent="0.25">
      <c r="K422" s="295"/>
      <c r="L422" s="295"/>
      <c r="M422" s="295"/>
      <c r="N422" s="295"/>
      <c r="O422" s="295"/>
      <c r="P422" s="295"/>
      <c r="Q422" s="295"/>
      <c r="R422" s="295"/>
      <c r="S422" s="295"/>
      <c r="T422" s="295"/>
      <c r="U422" s="295"/>
      <c r="V422" s="295"/>
      <c r="W422" s="295"/>
    </row>
    <row r="423" spans="11:23" x14ac:dyDescent="0.25">
      <c r="K423" s="295"/>
      <c r="L423" s="295"/>
      <c r="M423" s="295"/>
      <c r="N423" s="295"/>
      <c r="O423" s="295"/>
      <c r="P423" s="295"/>
      <c r="Q423" s="295"/>
      <c r="R423" s="295"/>
      <c r="S423" s="295"/>
      <c r="T423" s="295"/>
      <c r="U423" s="295"/>
      <c r="V423" s="295"/>
      <c r="W423" s="295"/>
    </row>
    <row r="424" spans="11:23" x14ac:dyDescent="0.25">
      <c r="K424" s="295"/>
      <c r="L424" s="295"/>
      <c r="M424" s="295"/>
      <c r="N424" s="295"/>
      <c r="O424" s="295"/>
      <c r="P424" s="295"/>
      <c r="Q424" s="295"/>
      <c r="R424" s="295"/>
      <c r="S424" s="295"/>
      <c r="T424" s="295"/>
      <c r="U424" s="295"/>
      <c r="V424" s="295"/>
      <c r="W424" s="295"/>
    </row>
    <row r="425" spans="11:23" x14ac:dyDescent="0.25">
      <c r="K425" s="295"/>
      <c r="L425" s="295"/>
      <c r="M425" s="295"/>
      <c r="N425" s="295"/>
      <c r="O425" s="295"/>
      <c r="P425" s="295"/>
      <c r="Q425" s="295"/>
      <c r="R425" s="295"/>
      <c r="S425" s="295"/>
      <c r="T425" s="295"/>
      <c r="U425" s="295"/>
      <c r="V425" s="295"/>
      <c r="W425" s="295"/>
    </row>
    <row r="426" spans="11:23" x14ac:dyDescent="0.25">
      <c r="K426" s="295"/>
      <c r="L426" s="295"/>
      <c r="M426" s="295"/>
      <c r="N426" s="295"/>
      <c r="O426" s="295"/>
      <c r="P426" s="295"/>
      <c r="Q426" s="295"/>
      <c r="R426" s="295"/>
      <c r="S426" s="295"/>
      <c r="T426" s="295"/>
      <c r="U426" s="295"/>
      <c r="V426" s="295"/>
      <c r="W426" s="295"/>
    </row>
    <row r="427" spans="11:23" x14ac:dyDescent="0.25">
      <c r="K427" s="295"/>
      <c r="L427" s="295"/>
      <c r="M427" s="295"/>
      <c r="N427" s="295"/>
      <c r="O427" s="295"/>
      <c r="P427" s="295"/>
      <c r="Q427" s="295"/>
      <c r="R427" s="295"/>
      <c r="S427" s="295"/>
      <c r="T427" s="295"/>
      <c r="U427" s="295"/>
      <c r="V427" s="295"/>
      <c r="W427" s="295"/>
    </row>
    <row r="428" spans="11:23" x14ac:dyDescent="0.25">
      <c r="K428" s="295"/>
      <c r="L428" s="295"/>
      <c r="M428" s="295"/>
      <c r="N428" s="295"/>
      <c r="O428" s="295"/>
      <c r="P428" s="295"/>
      <c r="Q428" s="295"/>
      <c r="R428" s="295"/>
      <c r="S428" s="295"/>
      <c r="T428" s="295"/>
      <c r="U428" s="295"/>
      <c r="V428" s="295"/>
      <c r="W428" s="295"/>
    </row>
    <row r="429" spans="11:23" x14ac:dyDescent="0.25">
      <c r="K429" s="295"/>
      <c r="L429" s="295"/>
      <c r="M429" s="295"/>
      <c r="N429" s="295"/>
      <c r="O429" s="295"/>
      <c r="P429" s="295"/>
      <c r="Q429" s="295"/>
      <c r="R429" s="295"/>
      <c r="S429" s="295"/>
      <c r="T429" s="295"/>
      <c r="U429" s="295"/>
      <c r="V429" s="295"/>
      <c r="W429" s="295"/>
    </row>
    <row r="430" spans="11:23" x14ac:dyDescent="0.25">
      <c r="K430" s="295"/>
      <c r="L430" s="295"/>
      <c r="M430" s="295"/>
      <c r="N430" s="295"/>
      <c r="O430" s="295"/>
      <c r="P430" s="295"/>
      <c r="Q430" s="295"/>
      <c r="R430" s="295"/>
      <c r="S430" s="295"/>
      <c r="T430" s="295"/>
      <c r="U430" s="295"/>
      <c r="V430" s="295"/>
      <c r="W430" s="295"/>
    </row>
    <row r="431" spans="11:23" x14ac:dyDescent="0.25">
      <c r="K431" s="295"/>
      <c r="L431" s="295"/>
      <c r="M431" s="295"/>
      <c r="N431" s="295"/>
      <c r="O431" s="295"/>
      <c r="P431" s="295"/>
      <c r="Q431" s="295"/>
      <c r="R431" s="295"/>
      <c r="S431" s="295"/>
      <c r="T431" s="295"/>
      <c r="U431" s="295"/>
      <c r="V431" s="295"/>
      <c r="W431" s="295"/>
    </row>
    <row r="432" spans="11:23" x14ac:dyDescent="0.25">
      <c r="K432" s="295"/>
      <c r="L432" s="295"/>
      <c r="M432" s="295"/>
      <c r="N432" s="295"/>
      <c r="O432" s="295"/>
      <c r="P432" s="295"/>
      <c r="Q432" s="295"/>
      <c r="R432" s="295"/>
      <c r="S432" s="295"/>
      <c r="T432" s="295"/>
      <c r="U432" s="295"/>
      <c r="V432" s="295"/>
      <c r="W432" s="295"/>
    </row>
    <row r="433" spans="11:23" x14ac:dyDescent="0.25">
      <c r="K433" s="295"/>
      <c r="L433" s="295"/>
      <c r="M433" s="295"/>
      <c r="N433" s="295"/>
      <c r="O433" s="295"/>
      <c r="P433" s="295"/>
      <c r="Q433" s="295"/>
      <c r="R433" s="295"/>
      <c r="S433" s="295"/>
      <c r="T433" s="295"/>
      <c r="U433" s="295"/>
      <c r="V433" s="295"/>
      <c r="W433" s="295"/>
    </row>
    <row r="434" spans="11:23" x14ac:dyDescent="0.25">
      <c r="K434" s="295"/>
      <c r="L434" s="295"/>
      <c r="M434" s="295"/>
      <c r="N434" s="295"/>
      <c r="O434" s="295"/>
      <c r="P434" s="295"/>
      <c r="Q434" s="295"/>
      <c r="R434" s="295"/>
      <c r="S434" s="295"/>
      <c r="T434" s="295"/>
      <c r="U434" s="295"/>
      <c r="V434" s="295"/>
      <c r="W434" s="295"/>
    </row>
    <row r="435" spans="11:23" x14ac:dyDescent="0.25">
      <c r="K435" s="295"/>
      <c r="L435" s="295"/>
      <c r="M435" s="295"/>
      <c r="N435" s="295"/>
      <c r="O435" s="295"/>
      <c r="P435" s="295"/>
      <c r="Q435" s="295"/>
      <c r="R435" s="295"/>
      <c r="S435" s="295"/>
      <c r="T435" s="295"/>
      <c r="U435" s="295"/>
      <c r="V435" s="295"/>
      <c r="W435" s="295"/>
    </row>
    <row r="436" spans="11:23" x14ac:dyDescent="0.25">
      <c r="K436" s="295"/>
      <c r="L436" s="295"/>
      <c r="M436" s="295"/>
      <c r="N436" s="295"/>
      <c r="O436" s="295"/>
      <c r="P436" s="295"/>
      <c r="Q436" s="295"/>
      <c r="R436" s="295"/>
      <c r="S436" s="295"/>
      <c r="T436" s="295"/>
      <c r="U436" s="295"/>
      <c r="V436" s="295"/>
      <c r="W436" s="295"/>
    </row>
    <row r="437" spans="11:23" x14ac:dyDescent="0.25">
      <c r="K437" s="295"/>
      <c r="L437" s="295"/>
      <c r="M437" s="295"/>
      <c r="N437" s="295"/>
      <c r="O437" s="295"/>
      <c r="P437" s="295"/>
      <c r="Q437" s="295"/>
      <c r="R437" s="295"/>
      <c r="S437" s="295"/>
      <c r="T437" s="295"/>
      <c r="U437" s="295"/>
      <c r="V437" s="295"/>
      <c r="W437" s="295"/>
    </row>
    <row r="438" spans="11:23" x14ac:dyDescent="0.25">
      <c r="K438" s="295"/>
      <c r="L438" s="295"/>
      <c r="M438" s="295"/>
      <c r="N438" s="295"/>
      <c r="O438" s="295"/>
      <c r="P438" s="295"/>
      <c r="Q438" s="295"/>
      <c r="R438" s="295"/>
      <c r="S438" s="295"/>
      <c r="T438" s="295"/>
      <c r="U438" s="295"/>
      <c r="V438" s="295"/>
      <c r="W438" s="295"/>
    </row>
    <row r="439" spans="11:23" x14ac:dyDescent="0.25">
      <c r="K439" s="295"/>
      <c r="L439" s="295"/>
      <c r="M439" s="295"/>
      <c r="N439" s="295"/>
      <c r="O439" s="295"/>
      <c r="P439" s="295"/>
      <c r="Q439" s="295"/>
      <c r="R439" s="295"/>
      <c r="S439" s="295"/>
      <c r="T439" s="295"/>
      <c r="U439" s="295"/>
      <c r="V439" s="295"/>
      <c r="W439" s="295"/>
    </row>
    <row r="440" spans="11:23" x14ac:dyDescent="0.25">
      <c r="K440" s="295"/>
      <c r="L440" s="295"/>
      <c r="M440" s="295"/>
      <c r="N440" s="295"/>
      <c r="O440" s="295"/>
      <c r="P440" s="295"/>
      <c r="Q440" s="295"/>
      <c r="R440" s="295"/>
      <c r="S440" s="295"/>
      <c r="T440" s="295"/>
      <c r="U440" s="295"/>
      <c r="V440" s="295"/>
      <c r="W440" s="295"/>
    </row>
    <row r="441" spans="11:23" x14ac:dyDescent="0.25">
      <c r="K441" s="295"/>
      <c r="L441" s="295"/>
      <c r="M441" s="295"/>
      <c r="N441" s="295"/>
      <c r="O441" s="295"/>
      <c r="P441" s="295"/>
      <c r="Q441" s="295"/>
      <c r="R441" s="295"/>
      <c r="S441" s="295"/>
      <c r="T441" s="295"/>
      <c r="U441" s="295"/>
      <c r="V441" s="295"/>
      <c r="W441" s="295"/>
    </row>
    <row r="442" spans="11:23" x14ac:dyDescent="0.25">
      <c r="K442" s="295"/>
      <c r="L442" s="295"/>
      <c r="M442" s="295"/>
      <c r="N442" s="295"/>
      <c r="O442" s="295"/>
      <c r="P442" s="295"/>
      <c r="Q442" s="295"/>
      <c r="R442" s="295"/>
      <c r="S442" s="295"/>
      <c r="T442" s="295"/>
      <c r="U442" s="295"/>
      <c r="V442" s="295"/>
      <c r="W442" s="295"/>
    </row>
    <row r="443" spans="11:23" x14ac:dyDescent="0.25">
      <c r="K443" s="295"/>
      <c r="L443" s="295"/>
      <c r="M443" s="295"/>
      <c r="N443" s="295"/>
      <c r="O443" s="295"/>
      <c r="P443" s="295"/>
      <c r="Q443" s="295"/>
      <c r="R443" s="295"/>
      <c r="S443" s="295"/>
      <c r="T443" s="295"/>
      <c r="U443" s="295"/>
      <c r="V443" s="295"/>
      <c r="W443" s="295"/>
    </row>
    <row r="444" spans="11:23" x14ac:dyDescent="0.25">
      <c r="K444" s="295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5"/>
      <c r="W444" s="295"/>
    </row>
    <row r="445" spans="11:23" x14ac:dyDescent="0.25">
      <c r="K445" s="295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5"/>
      <c r="W445" s="295"/>
    </row>
    <row r="446" spans="11:23" x14ac:dyDescent="0.25">
      <c r="K446" s="295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5"/>
      <c r="W446" s="295"/>
    </row>
    <row r="447" spans="11:23" x14ac:dyDescent="0.25">
      <c r="K447" s="295"/>
      <c r="L447" s="295"/>
      <c r="M447" s="295"/>
      <c r="N447" s="295"/>
      <c r="O447" s="295"/>
      <c r="P447" s="295"/>
      <c r="Q447" s="295"/>
      <c r="R447" s="295"/>
      <c r="S447" s="295"/>
      <c r="T447" s="295"/>
      <c r="U447" s="295"/>
      <c r="V447" s="295"/>
      <c r="W447" s="295"/>
    </row>
    <row r="448" spans="11:23" x14ac:dyDescent="0.25">
      <c r="K448" s="295"/>
      <c r="L448" s="295"/>
      <c r="M448" s="295"/>
      <c r="N448" s="295"/>
      <c r="O448" s="295"/>
      <c r="P448" s="295"/>
      <c r="Q448" s="295"/>
      <c r="R448" s="295"/>
      <c r="S448" s="295"/>
      <c r="T448" s="295"/>
      <c r="U448" s="295"/>
      <c r="V448" s="295"/>
      <c r="W448" s="295"/>
    </row>
    <row r="449" spans="11:23" x14ac:dyDescent="0.25">
      <c r="K449" s="295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5"/>
      <c r="W449" s="295"/>
    </row>
    <row r="450" spans="11:23" x14ac:dyDescent="0.25">
      <c r="K450" s="295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</row>
    <row r="451" spans="11:23" x14ac:dyDescent="0.25">
      <c r="K451" s="295"/>
      <c r="L451" s="295"/>
      <c r="M451" s="295"/>
      <c r="N451" s="295"/>
      <c r="O451" s="295"/>
      <c r="P451" s="295"/>
      <c r="Q451" s="295"/>
      <c r="R451" s="295"/>
      <c r="S451" s="295"/>
      <c r="T451" s="295"/>
      <c r="U451" s="295"/>
      <c r="V451" s="295"/>
      <c r="W451" s="295"/>
    </row>
    <row r="452" spans="11:23" x14ac:dyDescent="0.25">
      <c r="K452" s="295"/>
      <c r="L452" s="295"/>
      <c r="M452" s="295"/>
      <c r="N452" s="295"/>
      <c r="O452" s="295"/>
      <c r="P452" s="295"/>
      <c r="Q452" s="295"/>
      <c r="R452" s="295"/>
      <c r="S452" s="295"/>
      <c r="T452" s="295"/>
      <c r="U452" s="295"/>
      <c r="V452" s="295"/>
      <c r="W452" s="295"/>
    </row>
    <row r="453" spans="11:23" x14ac:dyDescent="0.25">
      <c r="K453" s="295"/>
      <c r="L453" s="295"/>
      <c r="M453" s="295"/>
      <c r="N453" s="295"/>
      <c r="O453" s="295"/>
      <c r="P453" s="295"/>
      <c r="Q453" s="295"/>
      <c r="R453" s="295"/>
      <c r="S453" s="295"/>
      <c r="T453" s="295"/>
      <c r="U453" s="295"/>
      <c r="V453" s="295"/>
      <c r="W453" s="295"/>
    </row>
    <row r="454" spans="11:23" x14ac:dyDescent="0.25">
      <c r="K454" s="295"/>
      <c r="L454" s="295"/>
      <c r="M454" s="295"/>
      <c r="N454" s="295"/>
      <c r="O454" s="295"/>
      <c r="P454" s="295"/>
      <c r="Q454" s="295"/>
      <c r="R454" s="295"/>
      <c r="S454" s="295"/>
      <c r="T454" s="295"/>
      <c r="U454" s="295"/>
      <c r="V454" s="295"/>
      <c r="W454" s="295"/>
    </row>
    <row r="455" spans="11:23" x14ac:dyDescent="0.25">
      <c r="K455" s="295"/>
      <c r="L455" s="295"/>
      <c r="M455" s="295"/>
      <c r="N455" s="295"/>
      <c r="O455" s="295"/>
      <c r="P455" s="295"/>
      <c r="Q455" s="295"/>
      <c r="R455" s="295"/>
      <c r="S455" s="295"/>
      <c r="T455" s="295"/>
      <c r="U455" s="295"/>
      <c r="V455" s="295"/>
      <c r="W455" s="295"/>
    </row>
    <row r="456" spans="11:23" x14ac:dyDescent="0.25">
      <c r="K456" s="295"/>
      <c r="L456" s="295"/>
      <c r="M456" s="295"/>
      <c r="N456" s="295"/>
      <c r="O456" s="295"/>
      <c r="P456" s="295"/>
      <c r="Q456" s="295"/>
      <c r="R456" s="295"/>
      <c r="S456" s="295"/>
      <c r="T456" s="295"/>
      <c r="U456" s="295"/>
      <c r="V456" s="295"/>
      <c r="W456" s="295"/>
    </row>
    <row r="457" spans="11:23" x14ac:dyDescent="0.25">
      <c r="K457" s="295"/>
      <c r="L457" s="295"/>
      <c r="M457" s="295"/>
      <c r="N457" s="295"/>
      <c r="O457" s="295"/>
      <c r="P457" s="295"/>
      <c r="Q457" s="295"/>
      <c r="R457" s="295"/>
      <c r="S457" s="295"/>
      <c r="T457" s="295"/>
      <c r="U457" s="295"/>
      <c r="V457" s="295"/>
      <c r="W457" s="295"/>
    </row>
    <row r="458" spans="11:23" x14ac:dyDescent="0.25">
      <c r="K458" s="295"/>
      <c r="L458" s="295"/>
      <c r="M458" s="295"/>
      <c r="N458" s="295"/>
      <c r="O458" s="295"/>
      <c r="P458" s="295"/>
      <c r="Q458" s="295"/>
      <c r="R458" s="295"/>
      <c r="S458" s="295"/>
      <c r="T458" s="295"/>
      <c r="U458" s="295"/>
      <c r="V458" s="295"/>
      <c r="W458" s="295"/>
    </row>
    <row r="459" spans="11:23" x14ac:dyDescent="0.25">
      <c r="K459" s="295"/>
      <c r="L459" s="295"/>
      <c r="M459" s="295"/>
      <c r="N459" s="295"/>
      <c r="O459" s="295"/>
      <c r="P459" s="295"/>
      <c r="Q459" s="295"/>
      <c r="R459" s="295"/>
      <c r="S459" s="295"/>
      <c r="T459" s="295"/>
      <c r="U459" s="295"/>
      <c r="V459" s="295"/>
      <c r="W459" s="295"/>
    </row>
    <row r="460" spans="11:23" x14ac:dyDescent="0.25">
      <c r="K460" s="295"/>
      <c r="L460" s="295"/>
      <c r="M460" s="295"/>
      <c r="N460" s="295"/>
      <c r="O460" s="295"/>
      <c r="P460" s="295"/>
      <c r="Q460" s="295"/>
      <c r="R460" s="295"/>
      <c r="S460" s="295"/>
      <c r="T460" s="295"/>
      <c r="U460" s="295"/>
      <c r="V460" s="295"/>
      <c r="W460" s="295"/>
    </row>
    <row r="461" spans="11:23" x14ac:dyDescent="0.25">
      <c r="K461" s="295"/>
      <c r="L461" s="295"/>
      <c r="M461" s="295"/>
      <c r="N461" s="295"/>
      <c r="O461" s="295"/>
      <c r="P461" s="295"/>
      <c r="Q461" s="295"/>
      <c r="R461" s="295"/>
      <c r="S461" s="295"/>
      <c r="T461" s="295"/>
      <c r="U461" s="295"/>
      <c r="V461" s="295"/>
      <c r="W461" s="295"/>
    </row>
    <row r="462" spans="11:23" x14ac:dyDescent="0.25">
      <c r="K462" s="295"/>
      <c r="L462" s="295"/>
      <c r="M462" s="295"/>
      <c r="N462" s="295"/>
      <c r="O462" s="295"/>
      <c r="P462" s="295"/>
      <c r="Q462" s="295"/>
      <c r="R462" s="295"/>
      <c r="S462" s="295"/>
      <c r="T462" s="295"/>
      <c r="U462" s="295"/>
      <c r="V462" s="295"/>
      <c r="W462" s="295"/>
    </row>
    <row r="463" spans="11:23" x14ac:dyDescent="0.25">
      <c r="K463" s="295"/>
      <c r="L463" s="295"/>
      <c r="M463" s="295"/>
      <c r="N463" s="295"/>
      <c r="O463" s="295"/>
      <c r="P463" s="295"/>
      <c r="Q463" s="295"/>
      <c r="R463" s="295"/>
      <c r="S463" s="295"/>
      <c r="T463" s="295"/>
      <c r="U463" s="295"/>
      <c r="V463" s="295"/>
      <c r="W463" s="295"/>
    </row>
    <row r="464" spans="11:23" x14ac:dyDescent="0.25">
      <c r="K464" s="295"/>
      <c r="L464" s="295"/>
      <c r="M464" s="295"/>
      <c r="N464" s="295"/>
      <c r="O464" s="295"/>
      <c r="P464" s="295"/>
      <c r="Q464" s="295"/>
      <c r="R464" s="295"/>
      <c r="S464" s="295"/>
      <c r="T464" s="295"/>
      <c r="U464" s="295"/>
      <c r="V464" s="295"/>
      <c r="W464" s="295"/>
    </row>
    <row r="465" spans="11:23" x14ac:dyDescent="0.25">
      <c r="K465" s="295"/>
      <c r="L465" s="295"/>
      <c r="M465" s="295"/>
      <c r="N465" s="295"/>
      <c r="O465" s="295"/>
      <c r="P465" s="295"/>
      <c r="Q465" s="295"/>
      <c r="R465" s="295"/>
      <c r="S465" s="295"/>
      <c r="T465" s="295"/>
      <c r="U465" s="295"/>
      <c r="V465" s="295"/>
      <c r="W465" s="295"/>
    </row>
    <row r="466" spans="11:23" x14ac:dyDescent="0.25">
      <c r="K466" s="295"/>
      <c r="L466" s="295"/>
      <c r="M466" s="295"/>
      <c r="N466" s="295"/>
      <c r="O466" s="295"/>
      <c r="P466" s="295"/>
      <c r="Q466" s="295"/>
      <c r="R466" s="295"/>
      <c r="S466" s="295"/>
      <c r="T466" s="295"/>
      <c r="U466" s="295"/>
      <c r="V466" s="295"/>
      <c r="W466" s="295"/>
    </row>
    <row r="467" spans="11:23" x14ac:dyDescent="0.25">
      <c r="K467" s="295"/>
      <c r="L467" s="295"/>
      <c r="M467" s="295"/>
      <c r="N467" s="295"/>
      <c r="O467" s="295"/>
      <c r="P467" s="295"/>
      <c r="Q467" s="295"/>
      <c r="R467" s="295"/>
      <c r="S467" s="295"/>
      <c r="T467" s="295"/>
      <c r="U467" s="295"/>
      <c r="V467" s="295"/>
      <c r="W467" s="295"/>
    </row>
    <row r="468" spans="11:23" x14ac:dyDescent="0.25">
      <c r="K468" s="295"/>
      <c r="L468" s="295"/>
      <c r="M468" s="295"/>
      <c r="N468" s="295"/>
      <c r="O468" s="295"/>
      <c r="P468" s="295"/>
      <c r="Q468" s="295"/>
      <c r="R468" s="295"/>
      <c r="S468" s="295"/>
      <c r="T468" s="295"/>
      <c r="U468" s="295"/>
      <c r="V468" s="295"/>
      <c r="W468" s="295"/>
    </row>
    <row r="469" spans="11:23" x14ac:dyDescent="0.25">
      <c r="K469" s="295"/>
      <c r="L469" s="295"/>
      <c r="M469" s="295"/>
      <c r="N469" s="295"/>
      <c r="O469" s="295"/>
      <c r="P469" s="295"/>
      <c r="Q469" s="295"/>
      <c r="R469" s="295"/>
      <c r="S469" s="295"/>
      <c r="T469" s="295"/>
      <c r="U469" s="295"/>
      <c r="V469" s="295"/>
      <c r="W469" s="295"/>
    </row>
    <row r="470" spans="11:23" x14ac:dyDescent="0.25">
      <c r="K470" s="295"/>
      <c r="L470" s="295"/>
      <c r="M470" s="295"/>
      <c r="N470" s="295"/>
      <c r="O470" s="295"/>
      <c r="P470" s="295"/>
      <c r="Q470" s="295"/>
      <c r="R470" s="295"/>
      <c r="S470" s="295"/>
      <c r="T470" s="295"/>
      <c r="U470" s="295"/>
      <c r="V470" s="295"/>
      <c r="W470" s="295"/>
    </row>
    <row r="471" spans="11:23" x14ac:dyDescent="0.25">
      <c r="K471" s="295"/>
      <c r="L471" s="295"/>
      <c r="M471" s="295"/>
      <c r="N471" s="295"/>
      <c r="O471" s="295"/>
      <c r="P471" s="295"/>
      <c r="Q471" s="295"/>
      <c r="R471" s="295"/>
      <c r="S471" s="295"/>
      <c r="T471" s="295"/>
      <c r="U471" s="295"/>
      <c r="V471" s="295"/>
      <c r="W471" s="295"/>
    </row>
    <row r="472" spans="11:23" x14ac:dyDescent="0.25">
      <c r="K472" s="295"/>
      <c r="L472" s="295"/>
      <c r="M472" s="295"/>
      <c r="N472" s="295"/>
      <c r="O472" s="295"/>
      <c r="P472" s="295"/>
      <c r="Q472" s="295"/>
      <c r="R472" s="295"/>
      <c r="S472" s="295"/>
      <c r="T472" s="295"/>
      <c r="U472" s="295"/>
      <c r="V472" s="295"/>
      <c r="W472" s="295"/>
    </row>
    <row r="473" spans="11:23" x14ac:dyDescent="0.25">
      <c r="K473" s="295"/>
      <c r="L473" s="295"/>
      <c r="M473" s="295"/>
      <c r="N473" s="295"/>
      <c r="O473" s="295"/>
      <c r="P473" s="295"/>
      <c r="Q473" s="295"/>
      <c r="R473" s="295"/>
      <c r="S473" s="295"/>
      <c r="T473" s="295"/>
      <c r="U473" s="295"/>
      <c r="V473" s="295"/>
      <c r="W473" s="295"/>
    </row>
    <row r="474" spans="11:23" x14ac:dyDescent="0.25">
      <c r="K474" s="295"/>
      <c r="L474" s="295"/>
      <c r="M474" s="295"/>
      <c r="N474" s="295"/>
      <c r="O474" s="295"/>
      <c r="P474" s="295"/>
      <c r="Q474" s="295"/>
      <c r="R474" s="295"/>
      <c r="S474" s="295"/>
      <c r="T474" s="295"/>
      <c r="U474" s="295"/>
      <c r="V474" s="295"/>
      <c r="W474" s="295"/>
    </row>
    <row r="475" spans="11:23" x14ac:dyDescent="0.25">
      <c r="K475" s="295"/>
      <c r="L475" s="295"/>
      <c r="M475" s="295"/>
      <c r="N475" s="295"/>
      <c r="O475" s="295"/>
      <c r="P475" s="295"/>
      <c r="Q475" s="295"/>
      <c r="R475" s="295"/>
      <c r="S475" s="295"/>
      <c r="T475" s="295"/>
      <c r="U475" s="295"/>
      <c r="V475" s="295"/>
      <c r="W475" s="295"/>
    </row>
    <row r="476" spans="11:23" x14ac:dyDescent="0.25">
      <c r="K476" s="295"/>
      <c r="L476" s="295"/>
      <c r="M476" s="295"/>
      <c r="N476" s="295"/>
      <c r="O476" s="295"/>
      <c r="P476" s="295"/>
      <c r="Q476" s="295"/>
      <c r="R476" s="295"/>
      <c r="S476" s="295"/>
      <c r="T476" s="295"/>
      <c r="U476" s="295"/>
      <c r="V476" s="295"/>
      <c r="W476" s="295"/>
    </row>
    <row r="477" spans="11:23" x14ac:dyDescent="0.25">
      <c r="K477" s="295"/>
      <c r="L477" s="295"/>
      <c r="M477" s="295"/>
      <c r="N477" s="295"/>
      <c r="O477" s="295"/>
      <c r="P477" s="295"/>
      <c r="Q477" s="295"/>
      <c r="R477" s="295"/>
      <c r="S477" s="295"/>
      <c r="T477" s="295"/>
      <c r="U477" s="295"/>
      <c r="V477" s="295"/>
      <c r="W477" s="295"/>
    </row>
    <row r="478" spans="11:23" x14ac:dyDescent="0.25">
      <c r="K478" s="295"/>
      <c r="L478" s="295"/>
      <c r="M478" s="295"/>
      <c r="N478" s="295"/>
      <c r="O478" s="295"/>
      <c r="P478" s="295"/>
      <c r="Q478" s="295"/>
      <c r="R478" s="295"/>
      <c r="S478" s="295"/>
      <c r="T478" s="295"/>
      <c r="U478" s="295"/>
      <c r="V478" s="295"/>
      <c r="W478" s="295"/>
    </row>
    <row r="479" spans="11:23" x14ac:dyDescent="0.25">
      <c r="K479" s="295"/>
      <c r="L479" s="295"/>
      <c r="M479" s="295"/>
      <c r="N479" s="295"/>
      <c r="O479" s="295"/>
      <c r="P479" s="295"/>
      <c r="Q479" s="295"/>
      <c r="R479" s="295"/>
      <c r="S479" s="295"/>
      <c r="T479" s="295"/>
      <c r="U479" s="295"/>
      <c r="V479" s="295"/>
      <c r="W479" s="295"/>
    </row>
    <row r="480" spans="11:23" x14ac:dyDescent="0.25">
      <c r="K480" s="310" t="s">
        <v>600</v>
      </c>
      <c r="L480" s="310" t="s">
        <v>600</v>
      </c>
      <c r="M480" s="310" t="s">
        <v>600</v>
      </c>
      <c r="N480" s="310" t="s">
        <v>600</v>
      </c>
      <c r="O480" s="310" t="s">
        <v>600</v>
      </c>
      <c r="P480" s="310" t="s">
        <v>600</v>
      </c>
      <c r="Q480" s="310" t="s">
        <v>600</v>
      </c>
      <c r="R480" s="310" t="s">
        <v>600</v>
      </c>
      <c r="S480" s="310" t="s">
        <v>600</v>
      </c>
      <c r="T480" s="310" t="s">
        <v>600</v>
      </c>
      <c r="U480" s="310" t="s">
        <v>600</v>
      </c>
      <c r="V480" s="310" t="s">
        <v>600</v>
      </c>
      <c r="W480" s="310" t="s">
        <v>600</v>
      </c>
    </row>
    <row r="481" spans="11:23" x14ac:dyDescent="0.25">
      <c r="K481" s="295"/>
      <c r="L481" s="295"/>
      <c r="M481" s="295"/>
      <c r="N481" s="295"/>
      <c r="O481" s="295"/>
      <c r="P481" s="295"/>
      <c r="Q481" s="295"/>
      <c r="R481" s="295"/>
      <c r="S481" s="295"/>
      <c r="T481" s="295"/>
      <c r="U481" s="295"/>
      <c r="V481" s="295"/>
      <c r="W481" s="295"/>
    </row>
    <row r="482" spans="11:23" x14ac:dyDescent="0.25">
      <c r="K482" s="295"/>
      <c r="L482" s="295"/>
      <c r="M482" s="295"/>
      <c r="N482" s="295"/>
      <c r="O482" s="295"/>
      <c r="P482" s="295"/>
      <c r="Q482" s="295"/>
      <c r="R482" s="295"/>
      <c r="S482" s="295"/>
      <c r="T482" s="295"/>
      <c r="U482" s="295"/>
      <c r="V482" s="295"/>
      <c r="W482" s="295"/>
    </row>
    <row r="483" spans="11:23" x14ac:dyDescent="0.25">
      <c r="K483" s="295"/>
      <c r="L483" s="295"/>
      <c r="M483" s="295"/>
      <c r="N483" s="295"/>
      <c r="O483" s="295"/>
      <c r="P483" s="295"/>
      <c r="Q483" s="295"/>
      <c r="R483" s="295"/>
      <c r="S483" s="295"/>
      <c r="T483" s="295"/>
      <c r="U483" s="295"/>
      <c r="V483" s="295"/>
      <c r="W483" s="295"/>
    </row>
    <row r="484" spans="11:23" x14ac:dyDescent="0.25">
      <c r="K484" s="295"/>
      <c r="L484" s="295"/>
      <c r="M484" s="295"/>
      <c r="N484" s="295"/>
      <c r="O484" s="295"/>
      <c r="P484" s="295"/>
      <c r="Q484" s="295"/>
      <c r="R484" s="295"/>
      <c r="S484" s="295"/>
      <c r="T484" s="295"/>
      <c r="U484" s="295"/>
      <c r="V484" s="295"/>
      <c r="W484" s="295"/>
    </row>
    <row r="485" spans="11:23" x14ac:dyDescent="0.25">
      <c r="K485" s="295"/>
      <c r="L485" s="295"/>
      <c r="M485" s="295"/>
      <c r="N485" s="295"/>
      <c r="O485" s="295"/>
      <c r="P485" s="295"/>
      <c r="Q485" s="295"/>
      <c r="R485" s="295"/>
      <c r="S485" s="295"/>
      <c r="T485" s="295"/>
      <c r="U485" s="295"/>
      <c r="V485" s="295"/>
      <c r="W485" s="295"/>
    </row>
    <row r="486" spans="11:23" x14ac:dyDescent="0.25">
      <c r="K486" s="295"/>
      <c r="L486" s="295"/>
      <c r="M486" s="295"/>
      <c r="N486" s="295"/>
      <c r="O486" s="295"/>
      <c r="P486" s="295"/>
      <c r="Q486" s="295"/>
      <c r="R486" s="295"/>
      <c r="S486" s="295"/>
      <c r="T486" s="295"/>
      <c r="U486" s="295"/>
      <c r="V486" s="295"/>
      <c r="W486" s="295"/>
    </row>
    <row r="487" spans="11:23" x14ac:dyDescent="0.25">
      <c r="K487" s="295"/>
      <c r="L487" s="295"/>
      <c r="M487" s="295"/>
      <c r="N487" s="295"/>
      <c r="O487" s="295"/>
      <c r="P487" s="295"/>
      <c r="Q487" s="295"/>
      <c r="R487" s="295"/>
      <c r="S487" s="295"/>
      <c r="T487" s="295"/>
      <c r="U487" s="295"/>
      <c r="V487" s="295"/>
      <c r="W487" s="295"/>
    </row>
    <row r="488" spans="11:23" x14ac:dyDescent="0.25">
      <c r="K488" s="295"/>
      <c r="L488" s="295"/>
      <c r="M488" s="295"/>
      <c r="N488" s="295"/>
      <c r="O488" s="295"/>
      <c r="P488" s="295"/>
      <c r="Q488" s="295"/>
      <c r="R488" s="295"/>
      <c r="S488" s="295"/>
      <c r="T488" s="295"/>
      <c r="U488" s="295"/>
      <c r="V488" s="295"/>
      <c r="W488" s="295"/>
    </row>
    <row r="489" spans="11:23" x14ac:dyDescent="0.25">
      <c r="K489" s="295"/>
      <c r="L489" s="295"/>
      <c r="M489" s="295"/>
      <c r="N489" s="295"/>
      <c r="O489" s="295"/>
      <c r="P489" s="295"/>
      <c r="Q489" s="295"/>
      <c r="R489" s="295"/>
      <c r="S489" s="295"/>
      <c r="T489" s="295"/>
      <c r="U489" s="295"/>
      <c r="V489" s="295"/>
      <c r="W489" s="295"/>
    </row>
    <row r="490" spans="11:23" x14ac:dyDescent="0.25">
      <c r="K490" s="295"/>
      <c r="L490" s="295"/>
      <c r="M490" s="295"/>
      <c r="N490" s="295"/>
      <c r="O490" s="295"/>
      <c r="P490" s="295"/>
      <c r="Q490" s="295"/>
      <c r="R490" s="295"/>
      <c r="S490" s="295"/>
      <c r="T490" s="295"/>
      <c r="U490" s="295"/>
      <c r="V490" s="295"/>
      <c r="W490" s="295"/>
    </row>
    <row r="491" spans="11:23" x14ac:dyDescent="0.25">
      <c r="K491" s="295"/>
      <c r="L491" s="295"/>
      <c r="M491" s="295"/>
      <c r="N491" s="295"/>
      <c r="O491" s="295"/>
      <c r="P491" s="295"/>
      <c r="Q491" s="295"/>
      <c r="R491" s="295"/>
      <c r="S491" s="295"/>
      <c r="T491" s="295"/>
      <c r="U491" s="295"/>
      <c r="V491" s="295"/>
      <c r="W491" s="295"/>
    </row>
    <row r="492" spans="11:23" x14ac:dyDescent="0.25">
      <c r="K492" s="295"/>
      <c r="L492" s="295"/>
      <c r="M492" s="295"/>
      <c r="N492" s="295"/>
      <c r="O492" s="295"/>
      <c r="P492" s="295"/>
      <c r="Q492" s="295"/>
      <c r="R492" s="295"/>
      <c r="S492" s="295"/>
      <c r="T492" s="295"/>
      <c r="U492" s="295"/>
      <c r="V492" s="295"/>
      <c r="W492" s="295"/>
    </row>
    <row r="493" spans="11:23" x14ac:dyDescent="0.25">
      <c r="K493" s="295"/>
      <c r="L493" s="295"/>
      <c r="M493" s="295"/>
      <c r="N493" s="295"/>
      <c r="O493" s="295"/>
      <c r="P493" s="295"/>
      <c r="Q493" s="295"/>
      <c r="R493" s="295"/>
      <c r="S493" s="295"/>
      <c r="T493" s="295"/>
      <c r="U493" s="295"/>
      <c r="V493" s="295"/>
      <c r="W493" s="295"/>
    </row>
    <row r="494" spans="11:23" x14ac:dyDescent="0.25">
      <c r="K494" s="295"/>
      <c r="L494" s="295"/>
      <c r="M494" s="295"/>
      <c r="N494" s="295"/>
      <c r="O494" s="295"/>
      <c r="P494" s="295"/>
      <c r="Q494" s="295"/>
      <c r="R494" s="295"/>
      <c r="S494" s="295"/>
      <c r="T494" s="295"/>
      <c r="U494" s="295"/>
      <c r="V494" s="295"/>
      <c r="W494" s="295"/>
    </row>
    <row r="495" spans="11:23" x14ac:dyDescent="0.25">
      <c r="K495" s="295"/>
      <c r="L495" s="295"/>
      <c r="M495" s="295"/>
      <c r="N495" s="295"/>
      <c r="O495" s="295"/>
      <c r="P495" s="295"/>
      <c r="Q495" s="295"/>
      <c r="R495" s="295"/>
      <c r="S495" s="295"/>
      <c r="T495" s="295"/>
      <c r="U495" s="295"/>
      <c r="V495" s="295"/>
      <c r="W495" s="295"/>
    </row>
    <row r="496" spans="11:23" x14ac:dyDescent="0.25">
      <c r="K496" s="295"/>
      <c r="L496" s="295"/>
      <c r="M496" s="295"/>
      <c r="N496" s="295"/>
      <c r="O496" s="295"/>
      <c r="P496" s="295"/>
      <c r="Q496" s="295"/>
      <c r="R496" s="295"/>
      <c r="S496" s="295"/>
      <c r="T496" s="295"/>
      <c r="U496" s="295"/>
      <c r="V496" s="295"/>
      <c r="W496" s="295"/>
    </row>
    <row r="497" spans="11:23" x14ac:dyDescent="0.25">
      <c r="K497" s="295"/>
      <c r="L497" s="295"/>
      <c r="M497" s="295"/>
      <c r="N497" s="295"/>
      <c r="O497" s="295"/>
      <c r="P497" s="295"/>
      <c r="Q497" s="295"/>
      <c r="R497" s="295"/>
      <c r="S497" s="295"/>
      <c r="T497" s="295"/>
      <c r="U497" s="295"/>
      <c r="V497" s="295"/>
      <c r="W497" s="295"/>
    </row>
    <row r="498" spans="11:23" x14ac:dyDescent="0.25">
      <c r="K498" s="295"/>
      <c r="L498" s="295"/>
      <c r="M498" s="295"/>
      <c r="N498" s="295"/>
      <c r="O498" s="295"/>
      <c r="P498" s="295"/>
      <c r="Q498" s="295"/>
      <c r="R498" s="295"/>
      <c r="S498" s="295"/>
      <c r="T498" s="295"/>
      <c r="U498" s="295"/>
      <c r="V498" s="295"/>
      <c r="W498" s="295"/>
    </row>
    <row r="499" spans="11:23" x14ac:dyDescent="0.25">
      <c r="K499" s="295"/>
      <c r="L499" s="295"/>
      <c r="M499" s="295"/>
      <c r="N499" s="295"/>
      <c r="O499" s="295"/>
      <c r="P499" s="295"/>
      <c r="Q499" s="295"/>
      <c r="R499" s="295"/>
      <c r="S499" s="295"/>
      <c r="T499" s="295"/>
      <c r="U499" s="295"/>
      <c r="V499" s="295"/>
      <c r="W499" s="295"/>
    </row>
    <row r="500" spans="11:23" x14ac:dyDescent="0.25">
      <c r="K500" s="295"/>
      <c r="L500" s="295"/>
      <c r="M500" s="295"/>
      <c r="N500" s="295"/>
      <c r="O500" s="295"/>
      <c r="P500" s="295"/>
      <c r="Q500" s="295"/>
      <c r="R500" s="295"/>
      <c r="S500" s="295"/>
      <c r="T500" s="295"/>
      <c r="U500" s="295"/>
      <c r="V500" s="295"/>
      <c r="W500" s="295"/>
    </row>
    <row r="501" spans="11:23" x14ac:dyDescent="0.25">
      <c r="K501" s="295"/>
      <c r="L501" s="295"/>
      <c r="M501" s="295"/>
      <c r="N501" s="295"/>
      <c r="O501" s="295"/>
      <c r="P501" s="295"/>
      <c r="Q501" s="295"/>
      <c r="R501" s="295"/>
      <c r="S501" s="295"/>
      <c r="T501" s="295"/>
      <c r="U501" s="295"/>
      <c r="V501" s="295"/>
      <c r="W501" s="295"/>
    </row>
    <row r="502" spans="11:23" x14ac:dyDescent="0.25">
      <c r="K502" s="295"/>
      <c r="L502" s="295"/>
      <c r="M502" s="295"/>
      <c r="N502" s="295"/>
      <c r="O502" s="295"/>
      <c r="P502" s="295"/>
      <c r="Q502" s="295"/>
      <c r="R502" s="295"/>
      <c r="S502" s="295"/>
      <c r="T502" s="295"/>
      <c r="U502" s="295"/>
      <c r="V502" s="295"/>
      <c r="W502" s="295"/>
    </row>
    <row r="503" spans="11:23" x14ac:dyDescent="0.25">
      <c r="K503" s="295"/>
      <c r="L503" s="295"/>
      <c r="M503" s="295"/>
      <c r="N503" s="295"/>
      <c r="O503" s="295"/>
      <c r="P503" s="295"/>
      <c r="Q503" s="295"/>
      <c r="R503" s="295"/>
      <c r="S503" s="295"/>
      <c r="T503" s="295"/>
      <c r="U503" s="295"/>
      <c r="V503" s="295"/>
      <c r="W503" s="295"/>
    </row>
    <row r="504" spans="11:23" x14ac:dyDescent="0.25">
      <c r="K504" s="295"/>
      <c r="L504" s="295"/>
      <c r="M504" s="295"/>
      <c r="N504" s="295"/>
      <c r="O504" s="295"/>
      <c r="P504" s="295"/>
      <c r="Q504" s="295"/>
      <c r="R504" s="295"/>
      <c r="S504" s="295"/>
      <c r="T504" s="295"/>
      <c r="U504" s="295"/>
      <c r="V504" s="295"/>
      <c r="W504" s="295"/>
    </row>
    <row r="505" spans="11:23" x14ac:dyDescent="0.25">
      <c r="K505" s="295"/>
      <c r="L505" s="295"/>
      <c r="M505" s="295"/>
      <c r="N505" s="295"/>
      <c r="O505" s="295"/>
      <c r="P505" s="295"/>
      <c r="Q505" s="295"/>
      <c r="R505" s="295"/>
      <c r="S505" s="295"/>
      <c r="T505" s="295"/>
      <c r="U505" s="295"/>
      <c r="V505" s="295"/>
      <c r="W505" s="295"/>
    </row>
    <row r="506" spans="11:23" x14ac:dyDescent="0.25">
      <c r="K506" s="295"/>
      <c r="L506" s="295"/>
      <c r="M506" s="295"/>
      <c r="N506" s="295"/>
      <c r="O506" s="295"/>
      <c r="P506" s="295"/>
      <c r="Q506" s="295"/>
      <c r="R506" s="295"/>
      <c r="S506" s="295"/>
      <c r="T506" s="295"/>
      <c r="U506" s="295"/>
      <c r="V506" s="295"/>
      <c r="W506" s="295"/>
    </row>
    <row r="507" spans="11:23" x14ac:dyDescent="0.25">
      <c r="K507" s="295"/>
      <c r="L507" s="295"/>
      <c r="M507" s="295"/>
      <c r="N507" s="295"/>
      <c r="O507" s="295"/>
      <c r="P507" s="295"/>
      <c r="Q507" s="295"/>
      <c r="R507" s="295"/>
      <c r="S507" s="295"/>
      <c r="T507" s="295"/>
      <c r="U507" s="295"/>
      <c r="V507" s="295"/>
      <c r="W507" s="295"/>
    </row>
    <row r="508" spans="11:23" x14ac:dyDescent="0.25">
      <c r="K508" s="295"/>
      <c r="L508" s="295"/>
      <c r="M508" s="295"/>
      <c r="N508" s="295"/>
      <c r="O508" s="295"/>
      <c r="P508" s="295"/>
      <c r="Q508" s="295"/>
      <c r="R508" s="295"/>
      <c r="S508" s="295"/>
      <c r="T508" s="295"/>
      <c r="U508" s="295"/>
      <c r="V508" s="295"/>
      <c r="W508" s="295"/>
    </row>
    <row r="509" spans="11:23" x14ac:dyDescent="0.25">
      <c r="K509" s="295"/>
      <c r="L509" s="295"/>
      <c r="M509" s="295"/>
      <c r="N509" s="295"/>
      <c r="O509" s="295"/>
      <c r="P509" s="295"/>
      <c r="Q509" s="295"/>
      <c r="R509" s="295"/>
      <c r="S509" s="295"/>
      <c r="T509" s="295"/>
      <c r="U509" s="295"/>
      <c r="V509" s="295"/>
      <c r="W509" s="295"/>
    </row>
    <row r="510" spans="11:23" x14ac:dyDescent="0.25">
      <c r="K510" s="295"/>
      <c r="L510" s="295"/>
      <c r="M510" s="295"/>
      <c r="N510" s="295"/>
      <c r="O510" s="295"/>
      <c r="P510" s="295"/>
      <c r="Q510" s="295"/>
      <c r="R510" s="295"/>
      <c r="S510" s="295"/>
      <c r="T510" s="295"/>
      <c r="U510" s="295"/>
      <c r="V510" s="295"/>
      <c r="W510" s="295"/>
    </row>
    <row r="511" spans="11:23" x14ac:dyDescent="0.25">
      <c r="K511" s="295"/>
      <c r="L511" s="295"/>
      <c r="M511" s="295"/>
      <c r="N511" s="295"/>
      <c r="O511" s="295"/>
      <c r="P511" s="295"/>
      <c r="Q511" s="295"/>
      <c r="R511" s="295"/>
      <c r="S511" s="295"/>
      <c r="T511" s="295"/>
      <c r="U511" s="295"/>
      <c r="V511" s="295"/>
      <c r="W511" s="295"/>
    </row>
    <row r="512" spans="11:23" x14ac:dyDescent="0.25">
      <c r="K512" s="295"/>
      <c r="L512" s="295"/>
      <c r="M512" s="295"/>
      <c r="N512" s="295"/>
      <c r="O512" s="295"/>
      <c r="P512" s="295"/>
      <c r="Q512" s="295"/>
      <c r="R512" s="295"/>
      <c r="S512" s="295"/>
      <c r="T512" s="295"/>
      <c r="U512" s="295"/>
      <c r="V512" s="295"/>
      <c r="W512" s="295"/>
    </row>
    <row r="513" spans="11:23" x14ac:dyDescent="0.25">
      <c r="K513" s="295"/>
      <c r="L513" s="295"/>
      <c r="M513" s="295"/>
      <c r="N513" s="295"/>
      <c r="O513" s="295"/>
      <c r="P513" s="295"/>
      <c r="Q513" s="295"/>
      <c r="R513" s="295"/>
      <c r="S513" s="295"/>
      <c r="T513" s="295"/>
      <c r="U513" s="295"/>
      <c r="V513" s="295"/>
      <c r="W513" s="295"/>
    </row>
    <row r="514" spans="11:23" x14ac:dyDescent="0.25">
      <c r="K514" s="295"/>
      <c r="L514" s="295"/>
      <c r="M514" s="295"/>
      <c r="N514" s="295"/>
      <c r="O514" s="295"/>
      <c r="P514" s="295"/>
      <c r="Q514" s="295"/>
      <c r="R514" s="295"/>
      <c r="S514" s="295"/>
      <c r="T514" s="295"/>
      <c r="U514" s="295"/>
      <c r="V514" s="295"/>
      <c r="W514" s="295"/>
    </row>
    <row r="515" spans="11:23" x14ac:dyDescent="0.25">
      <c r="K515" s="295"/>
      <c r="L515" s="295"/>
      <c r="M515" s="295"/>
      <c r="N515" s="295"/>
      <c r="O515" s="295"/>
      <c r="P515" s="295"/>
      <c r="Q515" s="295"/>
      <c r="R515" s="295"/>
      <c r="S515" s="295"/>
      <c r="T515" s="295"/>
      <c r="U515" s="295"/>
      <c r="V515" s="295"/>
      <c r="W515" s="295"/>
    </row>
    <row r="516" spans="11:23" x14ac:dyDescent="0.25">
      <c r="K516" s="295"/>
      <c r="L516" s="295"/>
      <c r="M516" s="295"/>
      <c r="N516" s="295"/>
      <c r="O516" s="295"/>
      <c r="P516" s="295"/>
      <c r="Q516" s="295"/>
      <c r="R516" s="295"/>
      <c r="S516" s="295"/>
      <c r="T516" s="295"/>
      <c r="U516" s="295"/>
      <c r="V516" s="295"/>
      <c r="W516" s="295"/>
    </row>
    <row r="517" spans="11:23" x14ac:dyDescent="0.25">
      <c r="K517" s="295"/>
      <c r="L517" s="295"/>
      <c r="M517" s="295"/>
      <c r="N517" s="295"/>
      <c r="O517" s="295"/>
      <c r="P517" s="295"/>
      <c r="Q517" s="295"/>
      <c r="R517" s="295"/>
      <c r="S517" s="295"/>
      <c r="T517" s="295"/>
      <c r="U517" s="295"/>
      <c r="V517" s="295"/>
      <c r="W517" s="295"/>
    </row>
    <row r="518" spans="11:23" x14ac:dyDescent="0.25">
      <c r="K518" s="295"/>
      <c r="L518" s="295"/>
      <c r="M518" s="295"/>
      <c r="N518" s="295"/>
      <c r="O518" s="295"/>
      <c r="P518" s="295"/>
      <c r="Q518" s="295"/>
      <c r="R518" s="295"/>
      <c r="S518" s="295"/>
      <c r="T518" s="295"/>
      <c r="U518" s="295"/>
      <c r="V518" s="295"/>
      <c r="W518" s="295"/>
    </row>
    <row r="519" spans="11:23" x14ac:dyDescent="0.25">
      <c r="K519" s="295"/>
      <c r="L519" s="295"/>
      <c r="M519" s="295"/>
      <c r="N519" s="295"/>
      <c r="O519" s="295"/>
      <c r="P519" s="295"/>
      <c r="Q519" s="295"/>
      <c r="R519" s="295"/>
      <c r="S519" s="295"/>
      <c r="T519" s="295"/>
      <c r="U519" s="295"/>
      <c r="V519" s="295"/>
      <c r="W519" s="295"/>
    </row>
    <row r="520" spans="11:23" x14ac:dyDescent="0.25">
      <c r="K520" s="295"/>
      <c r="L520" s="295"/>
      <c r="M520" s="295"/>
      <c r="N520" s="295"/>
      <c r="O520" s="295"/>
      <c r="P520" s="295"/>
      <c r="Q520" s="295"/>
      <c r="R520" s="295"/>
      <c r="S520" s="295"/>
      <c r="T520" s="295"/>
      <c r="U520" s="295"/>
      <c r="V520" s="295"/>
      <c r="W520" s="295"/>
    </row>
    <row r="521" spans="11:23" x14ac:dyDescent="0.25">
      <c r="K521" s="295"/>
      <c r="L521" s="295"/>
      <c r="M521" s="295"/>
      <c r="N521" s="295"/>
      <c r="O521" s="295"/>
      <c r="P521" s="295"/>
      <c r="Q521" s="295"/>
      <c r="R521" s="295"/>
      <c r="S521" s="295"/>
      <c r="T521" s="295"/>
      <c r="U521" s="295"/>
      <c r="V521" s="295"/>
      <c r="W521" s="295"/>
    </row>
    <row r="522" spans="11:23" x14ac:dyDescent="0.25">
      <c r="K522" s="295"/>
      <c r="L522" s="295"/>
      <c r="M522" s="295"/>
      <c r="N522" s="295"/>
      <c r="O522" s="295"/>
      <c r="P522" s="295"/>
      <c r="Q522" s="295"/>
      <c r="R522" s="295"/>
      <c r="S522" s="295"/>
      <c r="T522" s="295"/>
      <c r="U522" s="295"/>
      <c r="V522" s="295"/>
      <c r="W522" s="295"/>
    </row>
    <row r="523" spans="11:23" x14ac:dyDescent="0.25">
      <c r="K523" s="295"/>
      <c r="L523" s="295"/>
      <c r="M523" s="295"/>
      <c r="N523" s="295"/>
      <c r="O523" s="295"/>
      <c r="P523" s="295"/>
      <c r="Q523" s="295"/>
      <c r="R523" s="295"/>
      <c r="S523" s="295"/>
      <c r="T523" s="295"/>
      <c r="U523" s="295"/>
      <c r="V523" s="295"/>
      <c r="W523" s="295"/>
    </row>
    <row r="524" spans="11:23" x14ac:dyDescent="0.25">
      <c r="K524" s="295"/>
      <c r="L524" s="295"/>
      <c r="M524" s="295"/>
      <c r="N524" s="295"/>
      <c r="O524" s="295"/>
      <c r="P524" s="295"/>
      <c r="Q524" s="295"/>
      <c r="R524" s="295"/>
      <c r="S524" s="295"/>
      <c r="T524" s="295"/>
      <c r="U524" s="295"/>
      <c r="V524" s="295"/>
      <c r="W524" s="295"/>
    </row>
    <row r="525" spans="11:23" x14ac:dyDescent="0.25">
      <c r="K525" s="295"/>
      <c r="L525" s="295"/>
      <c r="M525" s="295"/>
      <c r="N525" s="295"/>
      <c r="O525" s="295"/>
      <c r="P525" s="295"/>
      <c r="Q525" s="295"/>
      <c r="R525" s="295"/>
      <c r="S525" s="295"/>
      <c r="T525" s="295"/>
      <c r="U525" s="295"/>
      <c r="V525" s="295"/>
      <c r="W525" s="295"/>
    </row>
    <row r="526" spans="11:23" x14ac:dyDescent="0.25">
      <c r="K526" s="295"/>
      <c r="L526" s="295"/>
      <c r="M526" s="295"/>
      <c r="N526" s="295"/>
      <c r="O526" s="295"/>
      <c r="P526" s="295"/>
      <c r="Q526" s="295"/>
      <c r="R526" s="295"/>
      <c r="S526" s="295"/>
      <c r="T526" s="295"/>
      <c r="U526" s="295"/>
      <c r="V526" s="295"/>
      <c r="W526" s="295"/>
    </row>
    <row r="527" spans="11:23" x14ac:dyDescent="0.25">
      <c r="K527" s="295"/>
      <c r="L527" s="295"/>
      <c r="M527" s="295"/>
      <c r="N527" s="295"/>
      <c r="O527" s="295"/>
      <c r="P527" s="295"/>
      <c r="Q527" s="295"/>
      <c r="R527" s="295"/>
      <c r="S527" s="295"/>
      <c r="T527" s="295"/>
      <c r="U527" s="295"/>
      <c r="V527" s="295"/>
      <c r="W527" s="295"/>
    </row>
    <row r="528" spans="11:23" x14ac:dyDescent="0.25">
      <c r="K528" s="295"/>
      <c r="L528" s="295"/>
      <c r="M528" s="295"/>
      <c r="N528" s="295"/>
      <c r="O528" s="295"/>
      <c r="P528" s="295"/>
      <c r="Q528" s="295"/>
      <c r="R528" s="295"/>
      <c r="S528" s="295"/>
      <c r="T528" s="295"/>
      <c r="U528" s="295"/>
      <c r="V528" s="295"/>
      <c r="W528" s="295"/>
    </row>
    <row r="529" spans="11:23" x14ac:dyDescent="0.25">
      <c r="K529" s="295"/>
      <c r="L529" s="295"/>
      <c r="M529" s="295"/>
      <c r="N529" s="295"/>
      <c r="O529" s="295"/>
      <c r="P529" s="295"/>
      <c r="Q529" s="295"/>
      <c r="R529" s="295"/>
      <c r="S529" s="295"/>
      <c r="T529" s="295"/>
      <c r="U529" s="295"/>
      <c r="V529" s="295"/>
      <c r="W529" s="295"/>
    </row>
    <row r="530" spans="11:23" x14ac:dyDescent="0.25">
      <c r="K530" s="295"/>
      <c r="L530" s="295"/>
      <c r="M530" s="295"/>
      <c r="N530" s="295"/>
      <c r="O530" s="295"/>
      <c r="P530" s="295"/>
      <c r="Q530" s="295"/>
      <c r="R530" s="295"/>
      <c r="S530" s="295"/>
      <c r="T530" s="295"/>
      <c r="U530" s="295"/>
      <c r="V530" s="295"/>
      <c r="W530" s="295"/>
    </row>
    <row r="531" spans="11:23" x14ac:dyDescent="0.25">
      <c r="K531" s="295"/>
      <c r="L531" s="295"/>
      <c r="M531" s="295"/>
      <c r="N531" s="295"/>
      <c r="O531" s="295"/>
      <c r="P531" s="295"/>
      <c r="Q531" s="295"/>
      <c r="R531" s="295"/>
      <c r="S531" s="295"/>
      <c r="T531" s="295"/>
      <c r="U531" s="295"/>
      <c r="V531" s="295"/>
      <c r="W531" s="295"/>
    </row>
    <row r="532" spans="11:23" x14ac:dyDescent="0.25">
      <c r="K532" s="295"/>
      <c r="L532" s="295"/>
      <c r="M532" s="295"/>
      <c r="N532" s="295"/>
      <c r="O532" s="295"/>
      <c r="P532" s="295"/>
      <c r="Q532" s="295"/>
      <c r="R532" s="295"/>
      <c r="S532" s="295"/>
      <c r="T532" s="295"/>
      <c r="U532" s="295"/>
      <c r="V532" s="295"/>
      <c r="W532" s="295"/>
    </row>
    <row r="533" spans="11:23" x14ac:dyDescent="0.25">
      <c r="K533" s="295"/>
      <c r="L533" s="295"/>
      <c r="M533" s="295"/>
      <c r="N533" s="295"/>
      <c r="O533" s="295"/>
      <c r="P533" s="295"/>
      <c r="Q533" s="295"/>
      <c r="R533" s="295"/>
      <c r="S533" s="295"/>
      <c r="T533" s="295"/>
      <c r="U533" s="295"/>
      <c r="V533" s="295"/>
      <c r="W533" s="295"/>
    </row>
    <row r="534" spans="11:23" x14ac:dyDescent="0.25">
      <c r="K534" s="295"/>
      <c r="L534" s="295"/>
      <c r="M534" s="295"/>
      <c r="N534" s="295"/>
      <c r="O534" s="295"/>
      <c r="P534" s="295"/>
      <c r="Q534" s="295"/>
      <c r="R534" s="295"/>
      <c r="S534" s="295"/>
      <c r="T534" s="295"/>
      <c r="U534" s="295"/>
      <c r="V534" s="295"/>
      <c r="W534" s="295"/>
    </row>
    <row r="535" spans="11:23" x14ac:dyDescent="0.25">
      <c r="K535" s="295"/>
      <c r="L535" s="295"/>
      <c r="M535" s="295"/>
      <c r="N535" s="295"/>
      <c r="O535" s="295"/>
      <c r="P535" s="295"/>
      <c r="Q535" s="295"/>
      <c r="R535" s="295"/>
      <c r="S535" s="295"/>
      <c r="T535" s="295"/>
      <c r="U535" s="295"/>
      <c r="V535" s="295"/>
      <c r="W535" s="295"/>
    </row>
    <row r="536" spans="11:23" x14ac:dyDescent="0.25">
      <c r="K536" s="295"/>
      <c r="L536" s="295"/>
      <c r="M536" s="295"/>
      <c r="N536" s="295"/>
      <c r="O536" s="295"/>
      <c r="P536" s="295"/>
      <c r="Q536" s="295"/>
      <c r="R536" s="295"/>
      <c r="S536" s="295"/>
      <c r="T536" s="295"/>
      <c r="U536" s="295"/>
      <c r="V536" s="295"/>
      <c r="W536" s="295"/>
    </row>
    <row r="537" spans="11:23" x14ac:dyDescent="0.25">
      <c r="K537" s="295"/>
      <c r="L537" s="295"/>
      <c r="M537" s="295"/>
      <c r="N537" s="295"/>
      <c r="O537" s="295"/>
      <c r="P537" s="295"/>
      <c r="Q537" s="295"/>
      <c r="R537" s="295"/>
      <c r="S537" s="295"/>
      <c r="T537" s="295"/>
      <c r="U537" s="295"/>
      <c r="V537" s="295"/>
      <c r="W537" s="295"/>
    </row>
    <row r="538" spans="11:23" x14ac:dyDescent="0.25">
      <c r="K538" s="295"/>
      <c r="L538" s="295"/>
      <c r="M538" s="295"/>
      <c r="N538" s="295"/>
      <c r="O538" s="295"/>
      <c r="P538" s="295"/>
      <c r="Q538" s="295"/>
      <c r="R538" s="295"/>
      <c r="S538" s="295"/>
      <c r="T538" s="295"/>
      <c r="U538" s="295"/>
      <c r="V538" s="295"/>
      <c r="W538" s="295"/>
    </row>
    <row r="539" spans="11:23" x14ac:dyDescent="0.25">
      <c r="K539" s="295"/>
      <c r="L539" s="295"/>
      <c r="M539" s="295"/>
      <c r="N539" s="295"/>
      <c r="O539" s="295"/>
      <c r="P539" s="295"/>
      <c r="Q539" s="295"/>
      <c r="R539" s="295"/>
      <c r="S539" s="295"/>
      <c r="T539" s="295"/>
      <c r="U539" s="295"/>
      <c r="V539" s="295"/>
      <c r="W539" s="295"/>
    </row>
    <row r="540" spans="11:23" x14ac:dyDescent="0.25">
      <c r="K540" s="310" t="s">
        <v>600</v>
      </c>
      <c r="L540" s="310" t="s">
        <v>600</v>
      </c>
      <c r="M540" s="310" t="s">
        <v>600</v>
      </c>
      <c r="N540" s="310" t="s">
        <v>600</v>
      </c>
      <c r="O540" s="310" t="s">
        <v>600</v>
      </c>
      <c r="P540" s="310" t="s">
        <v>600</v>
      </c>
      <c r="Q540" s="310" t="s">
        <v>600</v>
      </c>
      <c r="R540" s="310" t="s">
        <v>600</v>
      </c>
      <c r="S540" s="310" t="s">
        <v>600</v>
      </c>
      <c r="T540" s="310" t="s">
        <v>600</v>
      </c>
      <c r="U540" s="310" t="s">
        <v>600</v>
      </c>
      <c r="V540" s="310" t="s">
        <v>600</v>
      </c>
      <c r="W540" s="310" t="s">
        <v>600</v>
      </c>
    </row>
    <row r="541" spans="11:23" x14ac:dyDescent="0.25">
      <c r="K541" s="295"/>
      <c r="L541" s="295"/>
      <c r="M541" s="295"/>
      <c r="N541" s="295"/>
      <c r="O541" s="295"/>
      <c r="P541" s="295"/>
      <c r="Q541" s="295"/>
      <c r="R541" s="295"/>
      <c r="S541" s="295"/>
      <c r="T541" s="295"/>
      <c r="U541" s="295"/>
      <c r="V541" s="295"/>
      <c r="W541" s="295"/>
    </row>
    <row r="542" spans="11:23" x14ac:dyDescent="0.25">
      <c r="K542" s="295"/>
      <c r="L542" s="295"/>
      <c r="M542" s="295"/>
      <c r="N542" s="295"/>
      <c r="O542" s="295"/>
      <c r="P542" s="295"/>
      <c r="Q542" s="295"/>
      <c r="R542" s="295"/>
      <c r="S542" s="295"/>
      <c r="T542" s="295"/>
      <c r="U542" s="295"/>
      <c r="V542" s="295"/>
      <c r="W542" s="295"/>
    </row>
    <row r="543" spans="11:23" x14ac:dyDescent="0.25">
      <c r="K543" s="295"/>
      <c r="L543" s="295"/>
      <c r="M543" s="295"/>
      <c r="N543" s="295"/>
      <c r="O543" s="295"/>
      <c r="P543" s="295"/>
      <c r="Q543" s="295"/>
      <c r="R543" s="295"/>
      <c r="S543" s="295"/>
      <c r="T543" s="295"/>
      <c r="U543" s="295"/>
      <c r="V543" s="295"/>
      <c r="W543" s="295"/>
    </row>
    <row r="544" spans="11:23" x14ac:dyDescent="0.25">
      <c r="K544" s="295"/>
      <c r="L544" s="295"/>
      <c r="M544" s="295"/>
      <c r="N544" s="295"/>
      <c r="O544" s="295"/>
      <c r="P544" s="295"/>
      <c r="Q544" s="295"/>
      <c r="R544" s="295"/>
      <c r="S544" s="295"/>
      <c r="T544" s="295"/>
      <c r="U544" s="295"/>
      <c r="V544" s="295"/>
      <c r="W544" s="295"/>
    </row>
    <row r="545" spans="11:23" x14ac:dyDescent="0.25">
      <c r="K545" s="295"/>
      <c r="L545" s="295"/>
      <c r="M545" s="295"/>
      <c r="N545" s="295"/>
      <c r="O545" s="295"/>
      <c r="P545" s="295"/>
      <c r="Q545" s="295"/>
      <c r="R545" s="295"/>
      <c r="S545" s="295"/>
      <c r="T545" s="295"/>
      <c r="U545" s="295"/>
      <c r="V545" s="295"/>
      <c r="W545" s="295"/>
    </row>
    <row r="546" spans="11:23" x14ac:dyDescent="0.25">
      <c r="K546" s="295"/>
      <c r="L546" s="295"/>
      <c r="M546" s="295"/>
      <c r="N546" s="295"/>
      <c r="O546" s="295"/>
      <c r="P546" s="295"/>
      <c r="Q546" s="295"/>
      <c r="R546" s="295"/>
      <c r="S546" s="295"/>
      <c r="T546" s="295"/>
      <c r="U546" s="295"/>
      <c r="V546" s="295"/>
      <c r="W546" s="295"/>
    </row>
    <row r="547" spans="11:23" x14ac:dyDescent="0.25">
      <c r="K547" s="295"/>
      <c r="L547" s="295"/>
      <c r="M547" s="295"/>
      <c r="N547" s="295"/>
      <c r="O547" s="295"/>
      <c r="P547" s="295"/>
      <c r="Q547" s="295"/>
      <c r="R547" s="295"/>
      <c r="S547" s="295"/>
      <c r="T547" s="295"/>
      <c r="U547" s="295"/>
      <c r="V547" s="295"/>
      <c r="W547" s="295"/>
    </row>
    <row r="548" spans="11:23" x14ac:dyDescent="0.25">
      <c r="K548" s="295"/>
      <c r="L548" s="295"/>
      <c r="M548" s="295"/>
      <c r="N548" s="295"/>
      <c r="O548" s="295"/>
      <c r="P548" s="295"/>
      <c r="Q548" s="295"/>
      <c r="R548" s="295"/>
      <c r="S548" s="295"/>
      <c r="T548" s="295"/>
      <c r="U548" s="295"/>
      <c r="V548" s="295"/>
      <c r="W548" s="295"/>
    </row>
    <row r="549" spans="11:23" x14ac:dyDescent="0.25">
      <c r="K549" s="295"/>
      <c r="L549" s="295"/>
      <c r="M549" s="295"/>
      <c r="N549" s="295"/>
      <c r="O549" s="295"/>
      <c r="P549" s="295"/>
      <c r="Q549" s="295"/>
      <c r="R549" s="295"/>
      <c r="S549" s="295"/>
      <c r="T549" s="295"/>
      <c r="U549" s="295"/>
      <c r="V549" s="295"/>
      <c r="W549" s="295"/>
    </row>
    <row r="550" spans="11:23" x14ac:dyDescent="0.25">
      <c r="K550" s="295"/>
      <c r="L550" s="295"/>
      <c r="M550" s="295"/>
      <c r="N550" s="295"/>
      <c r="O550" s="295"/>
      <c r="P550" s="295"/>
      <c r="Q550" s="295"/>
      <c r="R550" s="295"/>
      <c r="S550" s="295"/>
      <c r="T550" s="295"/>
      <c r="U550" s="295"/>
      <c r="V550" s="295"/>
      <c r="W550" s="295"/>
    </row>
    <row r="551" spans="11:23" x14ac:dyDescent="0.25">
      <c r="K551" s="295"/>
      <c r="L551" s="295"/>
      <c r="M551" s="295"/>
      <c r="N551" s="295"/>
      <c r="O551" s="295"/>
      <c r="P551" s="295"/>
      <c r="Q551" s="295"/>
      <c r="R551" s="295"/>
      <c r="S551" s="295"/>
      <c r="T551" s="295"/>
      <c r="U551" s="295"/>
      <c r="V551" s="295"/>
      <c r="W551" s="295"/>
    </row>
    <row r="552" spans="11:23" x14ac:dyDescent="0.25">
      <c r="K552" s="295"/>
      <c r="L552" s="295"/>
      <c r="M552" s="295"/>
      <c r="N552" s="295"/>
      <c r="O552" s="295"/>
      <c r="P552" s="295"/>
      <c r="Q552" s="295"/>
      <c r="R552" s="295"/>
      <c r="S552" s="295"/>
      <c r="T552" s="295"/>
      <c r="U552" s="295"/>
      <c r="V552" s="295"/>
      <c r="W552" s="295"/>
    </row>
    <row r="553" spans="11:23" x14ac:dyDescent="0.25">
      <c r="K553" s="295"/>
      <c r="L553" s="295"/>
      <c r="M553" s="295"/>
      <c r="N553" s="295"/>
      <c r="O553" s="295"/>
      <c r="P553" s="295"/>
      <c r="Q553" s="295"/>
      <c r="R553" s="295"/>
      <c r="S553" s="295"/>
      <c r="T553" s="295"/>
      <c r="U553" s="295"/>
      <c r="V553" s="295"/>
      <c r="W553" s="295"/>
    </row>
    <row r="554" spans="11:23" x14ac:dyDescent="0.25">
      <c r="K554" s="295"/>
      <c r="L554" s="295"/>
      <c r="M554" s="295"/>
      <c r="N554" s="295"/>
      <c r="O554" s="295"/>
      <c r="P554" s="295"/>
      <c r="Q554" s="295"/>
      <c r="R554" s="295"/>
      <c r="S554" s="295"/>
      <c r="T554" s="295"/>
      <c r="U554" s="295"/>
      <c r="V554" s="295"/>
      <c r="W554" s="295"/>
    </row>
    <row r="555" spans="11:23" x14ac:dyDescent="0.25">
      <c r="K555" s="295"/>
      <c r="L555" s="295"/>
      <c r="M555" s="295"/>
      <c r="N555" s="295"/>
      <c r="O555" s="295"/>
      <c r="P555" s="295"/>
      <c r="Q555" s="295"/>
      <c r="R555" s="295"/>
      <c r="S555" s="295"/>
      <c r="T555" s="295"/>
      <c r="U555" s="295"/>
      <c r="V555" s="295"/>
      <c r="W555" s="295"/>
    </row>
    <row r="556" spans="11:23" x14ac:dyDescent="0.25">
      <c r="K556" s="295"/>
      <c r="L556" s="295"/>
      <c r="M556" s="295"/>
      <c r="N556" s="295"/>
      <c r="O556" s="295"/>
      <c r="P556" s="295"/>
      <c r="Q556" s="295"/>
      <c r="R556" s="295"/>
      <c r="S556" s="295"/>
      <c r="T556" s="295"/>
      <c r="U556" s="295"/>
      <c r="V556" s="295"/>
      <c r="W556" s="295"/>
    </row>
    <row r="557" spans="11:23" x14ac:dyDescent="0.25">
      <c r="K557" s="295"/>
      <c r="L557" s="295"/>
      <c r="M557" s="295"/>
      <c r="N557" s="295"/>
      <c r="O557" s="295"/>
      <c r="P557" s="295"/>
      <c r="Q557" s="295"/>
      <c r="R557" s="295"/>
      <c r="S557" s="295"/>
      <c r="T557" s="295"/>
      <c r="U557" s="295"/>
      <c r="V557" s="295"/>
      <c r="W557" s="295"/>
    </row>
    <row r="558" spans="11:23" x14ac:dyDescent="0.25">
      <c r="K558" s="295"/>
      <c r="L558" s="295"/>
      <c r="M558" s="295"/>
      <c r="N558" s="295"/>
      <c r="O558" s="295"/>
      <c r="P558" s="295"/>
      <c r="Q558" s="295"/>
      <c r="R558" s="295"/>
      <c r="S558" s="295"/>
      <c r="T558" s="295"/>
      <c r="U558" s="295"/>
      <c r="V558" s="295"/>
      <c r="W558" s="295"/>
    </row>
    <row r="559" spans="11:23" x14ac:dyDescent="0.25">
      <c r="K559" s="295"/>
      <c r="L559" s="295"/>
      <c r="M559" s="295"/>
      <c r="N559" s="295"/>
      <c r="O559" s="295"/>
      <c r="P559" s="295"/>
      <c r="Q559" s="295"/>
      <c r="R559" s="295"/>
      <c r="S559" s="295"/>
      <c r="T559" s="295"/>
      <c r="U559" s="295"/>
      <c r="V559" s="295"/>
      <c r="W559" s="295"/>
    </row>
    <row r="560" spans="11:23" x14ac:dyDescent="0.25">
      <c r="K560" s="295"/>
      <c r="L560" s="295"/>
      <c r="M560" s="295"/>
      <c r="N560" s="295"/>
      <c r="O560" s="295"/>
      <c r="P560" s="295"/>
      <c r="Q560" s="295"/>
      <c r="R560" s="295"/>
      <c r="S560" s="295"/>
      <c r="T560" s="295"/>
      <c r="U560" s="295"/>
      <c r="V560" s="295"/>
      <c r="W560" s="295"/>
    </row>
    <row r="561" spans="11:23" x14ac:dyDescent="0.25">
      <c r="K561" s="295"/>
      <c r="L561" s="295"/>
      <c r="M561" s="295"/>
      <c r="N561" s="295"/>
      <c r="O561" s="295"/>
      <c r="P561" s="295"/>
      <c r="Q561" s="295"/>
      <c r="R561" s="295"/>
      <c r="S561" s="295"/>
      <c r="T561" s="295"/>
      <c r="U561" s="295"/>
      <c r="V561" s="295"/>
      <c r="W561" s="295"/>
    </row>
    <row r="562" spans="11:23" x14ac:dyDescent="0.25">
      <c r="K562" s="295"/>
      <c r="L562" s="295"/>
      <c r="M562" s="295"/>
      <c r="N562" s="295"/>
      <c r="O562" s="295"/>
      <c r="P562" s="295"/>
      <c r="Q562" s="295"/>
      <c r="R562" s="295"/>
      <c r="S562" s="295"/>
      <c r="T562" s="295"/>
      <c r="U562" s="295"/>
      <c r="V562" s="295"/>
      <c r="W562" s="295"/>
    </row>
    <row r="563" spans="11:23" x14ac:dyDescent="0.25">
      <c r="K563" s="295"/>
      <c r="L563" s="295"/>
      <c r="M563" s="295"/>
      <c r="N563" s="295"/>
      <c r="O563" s="295"/>
      <c r="P563" s="295"/>
      <c r="Q563" s="295"/>
      <c r="R563" s="295"/>
      <c r="S563" s="295"/>
      <c r="T563" s="295"/>
      <c r="U563" s="295"/>
      <c r="V563" s="295"/>
      <c r="W563" s="295"/>
    </row>
    <row r="564" spans="11:23" x14ac:dyDescent="0.25">
      <c r="K564" s="295"/>
      <c r="L564" s="295"/>
      <c r="M564" s="295"/>
      <c r="N564" s="295"/>
      <c r="O564" s="295"/>
      <c r="P564" s="295"/>
      <c r="Q564" s="295"/>
      <c r="R564" s="295"/>
      <c r="S564" s="295"/>
      <c r="T564" s="295"/>
      <c r="U564" s="295"/>
      <c r="V564" s="295"/>
      <c r="W564" s="295"/>
    </row>
    <row r="565" spans="11:23" x14ac:dyDescent="0.25">
      <c r="K565" s="295"/>
      <c r="L565" s="295"/>
      <c r="M565" s="295"/>
      <c r="N565" s="295"/>
      <c r="O565" s="295"/>
      <c r="P565" s="295"/>
      <c r="Q565" s="295"/>
      <c r="R565" s="295"/>
      <c r="S565" s="295"/>
      <c r="T565" s="295"/>
      <c r="U565" s="295"/>
      <c r="V565" s="295"/>
      <c r="W565" s="295"/>
    </row>
    <row r="566" spans="11:23" x14ac:dyDescent="0.25">
      <c r="K566" s="295"/>
      <c r="L566" s="295"/>
      <c r="M566" s="295"/>
      <c r="N566" s="295"/>
      <c r="O566" s="295"/>
      <c r="P566" s="295"/>
      <c r="Q566" s="295"/>
      <c r="R566" s="295"/>
      <c r="S566" s="295"/>
      <c r="T566" s="295"/>
      <c r="U566" s="295"/>
      <c r="V566" s="295"/>
      <c r="W566" s="295"/>
    </row>
    <row r="567" spans="11:23" x14ac:dyDescent="0.25">
      <c r="K567" s="295"/>
      <c r="L567" s="295"/>
      <c r="M567" s="295"/>
      <c r="N567" s="295"/>
      <c r="O567" s="295"/>
      <c r="P567" s="295"/>
      <c r="Q567" s="295"/>
      <c r="R567" s="295"/>
      <c r="S567" s="295"/>
      <c r="T567" s="295"/>
      <c r="U567" s="295"/>
      <c r="V567" s="295"/>
      <c r="W567" s="295"/>
    </row>
    <row r="568" spans="11:23" x14ac:dyDescent="0.25">
      <c r="K568" s="295"/>
      <c r="L568" s="295"/>
      <c r="M568" s="295"/>
      <c r="N568" s="295"/>
      <c r="O568" s="295"/>
      <c r="P568" s="295"/>
      <c r="Q568" s="295"/>
      <c r="R568" s="295"/>
      <c r="S568" s="295"/>
      <c r="T568" s="295"/>
      <c r="U568" s="295"/>
      <c r="V568" s="295"/>
      <c r="W568" s="295"/>
    </row>
    <row r="569" spans="11:23" x14ac:dyDescent="0.25">
      <c r="K569" s="295"/>
      <c r="L569" s="295"/>
      <c r="M569" s="295"/>
      <c r="N569" s="295"/>
      <c r="O569" s="295"/>
      <c r="P569" s="295"/>
      <c r="Q569" s="295"/>
      <c r="R569" s="295"/>
      <c r="S569" s="295"/>
      <c r="T569" s="295"/>
      <c r="U569" s="295"/>
      <c r="V569" s="295"/>
      <c r="W569" s="295"/>
    </row>
    <row r="570" spans="11:23" x14ac:dyDescent="0.25">
      <c r="K570" s="295"/>
      <c r="L570" s="295"/>
      <c r="M570" s="295"/>
      <c r="N570" s="295"/>
      <c r="O570" s="295"/>
      <c r="P570" s="295"/>
      <c r="Q570" s="295"/>
      <c r="R570" s="295"/>
      <c r="S570" s="295"/>
      <c r="T570" s="295"/>
      <c r="U570" s="295"/>
      <c r="V570" s="295"/>
      <c r="W570" s="295"/>
    </row>
    <row r="571" spans="11:23" x14ac:dyDescent="0.25">
      <c r="K571" s="295"/>
      <c r="L571" s="295"/>
      <c r="M571" s="295"/>
      <c r="N571" s="295"/>
      <c r="O571" s="295"/>
      <c r="P571" s="295"/>
      <c r="Q571" s="295"/>
      <c r="R571" s="295"/>
      <c r="S571" s="295"/>
      <c r="T571" s="295"/>
      <c r="U571" s="295"/>
      <c r="V571" s="295"/>
      <c r="W571" s="295"/>
    </row>
    <row r="572" spans="11:23" x14ac:dyDescent="0.25">
      <c r="K572" s="295"/>
      <c r="L572" s="295"/>
      <c r="M572" s="295"/>
      <c r="N572" s="295"/>
      <c r="O572" s="295"/>
      <c r="P572" s="295"/>
      <c r="Q572" s="295"/>
      <c r="R572" s="295"/>
      <c r="S572" s="295"/>
      <c r="T572" s="295"/>
      <c r="U572" s="295"/>
      <c r="V572" s="295"/>
      <c r="W572" s="295"/>
    </row>
    <row r="573" spans="11:23" x14ac:dyDescent="0.25">
      <c r="K573" s="295"/>
      <c r="L573" s="295"/>
      <c r="M573" s="295"/>
      <c r="N573" s="295"/>
      <c r="O573" s="295"/>
      <c r="P573" s="295"/>
      <c r="Q573" s="295"/>
      <c r="R573" s="295"/>
      <c r="S573" s="295"/>
      <c r="T573" s="295"/>
      <c r="U573" s="295"/>
      <c r="V573" s="295"/>
      <c r="W573" s="295"/>
    </row>
    <row r="574" spans="11:23" x14ac:dyDescent="0.25">
      <c r="K574" s="295"/>
      <c r="L574" s="295"/>
      <c r="M574" s="295"/>
      <c r="N574" s="295"/>
      <c r="O574" s="295"/>
      <c r="P574" s="295"/>
      <c r="Q574" s="295"/>
      <c r="R574" s="295"/>
      <c r="S574" s="295"/>
      <c r="T574" s="295"/>
      <c r="U574" s="295"/>
      <c r="V574" s="295"/>
      <c r="W574" s="295"/>
    </row>
    <row r="575" spans="11:23" x14ac:dyDescent="0.25">
      <c r="K575" s="295"/>
      <c r="L575" s="295"/>
      <c r="M575" s="295"/>
      <c r="N575" s="295"/>
      <c r="O575" s="295"/>
      <c r="P575" s="295"/>
      <c r="Q575" s="295"/>
      <c r="R575" s="295"/>
      <c r="S575" s="295"/>
      <c r="T575" s="295"/>
      <c r="U575" s="295"/>
      <c r="V575" s="295"/>
      <c r="W575" s="295"/>
    </row>
    <row r="576" spans="11:23" x14ac:dyDescent="0.25">
      <c r="K576" s="295"/>
      <c r="L576" s="295"/>
      <c r="M576" s="295"/>
      <c r="N576" s="295"/>
      <c r="O576" s="295"/>
      <c r="P576" s="295"/>
      <c r="Q576" s="295"/>
      <c r="R576" s="295"/>
      <c r="S576" s="295"/>
      <c r="T576" s="295"/>
      <c r="U576" s="295"/>
      <c r="V576" s="295"/>
      <c r="W576" s="295"/>
    </row>
    <row r="577" spans="11:23" x14ac:dyDescent="0.25">
      <c r="K577" s="295"/>
      <c r="L577" s="295"/>
      <c r="M577" s="295"/>
      <c r="N577" s="295"/>
      <c r="O577" s="295"/>
      <c r="P577" s="295"/>
      <c r="Q577" s="295"/>
      <c r="R577" s="295"/>
      <c r="S577" s="295"/>
      <c r="T577" s="295"/>
      <c r="U577" s="295"/>
      <c r="V577" s="295"/>
      <c r="W577" s="295"/>
    </row>
    <row r="578" spans="11:23" x14ac:dyDescent="0.25">
      <c r="K578" s="295"/>
      <c r="L578" s="295"/>
      <c r="M578" s="295"/>
      <c r="N578" s="295"/>
      <c r="O578" s="295"/>
      <c r="P578" s="295"/>
      <c r="Q578" s="295"/>
      <c r="R578" s="295"/>
      <c r="S578" s="295"/>
      <c r="T578" s="295"/>
      <c r="U578" s="295"/>
      <c r="V578" s="295"/>
      <c r="W578" s="295"/>
    </row>
    <row r="579" spans="11:23" x14ac:dyDescent="0.25">
      <c r="K579" s="295"/>
      <c r="L579" s="295"/>
      <c r="M579" s="295"/>
      <c r="N579" s="295"/>
      <c r="O579" s="295"/>
      <c r="P579" s="295"/>
      <c r="Q579" s="295"/>
      <c r="R579" s="295"/>
      <c r="S579" s="295"/>
      <c r="T579" s="295"/>
      <c r="U579" s="295"/>
      <c r="V579" s="295"/>
      <c r="W579" s="295"/>
    </row>
    <row r="580" spans="11:23" x14ac:dyDescent="0.25">
      <c r="K580" s="295"/>
      <c r="L580" s="295"/>
      <c r="M580" s="295"/>
      <c r="N580" s="295"/>
      <c r="O580" s="295"/>
      <c r="P580" s="295"/>
      <c r="Q580" s="295"/>
      <c r="R580" s="295"/>
      <c r="S580" s="295"/>
      <c r="T580" s="295"/>
      <c r="U580" s="295"/>
      <c r="V580" s="295"/>
      <c r="W580" s="295"/>
    </row>
    <row r="581" spans="11:23" x14ac:dyDescent="0.25">
      <c r="K581" s="295"/>
      <c r="L581" s="295"/>
      <c r="M581" s="295"/>
      <c r="N581" s="295"/>
      <c r="O581" s="295"/>
      <c r="P581" s="295"/>
      <c r="Q581" s="295"/>
      <c r="R581" s="295"/>
      <c r="S581" s="295"/>
      <c r="T581" s="295"/>
      <c r="U581" s="295"/>
      <c r="V581" s="295"/>
      <c r="W581" s="295"/>
    </row>
    <row r="582" spans="11:23" x14ac:dyDescent="0.25">
      <c r="K582" s="295"/>
      <c r="L582" s="295"/>
      <c r="M582" s="295"/>
      <c r="N582" s="295"/>
      <c r="O582" s="295"/>
      <c r="P582" s="295"/>
      <c r="Q582" s="295"/>
      <c r="R582" s="295"/>
      <c r="S582" s="295"/>
      <c r="T582" s="295"/>
      <c r="U582" s="295"/>
      <c r="V582" s="295"/>
      <c r="W582" s="295"/>
    </row>
    <row r="583" spans="11:23" x14ac:dyDescent="0.25">
      <c r="K583" s="295"/>
      <c r="L583" s="295"/>
      <c r="M583" s="295"/>
      <c r="N583" s="295"/>
      <c r="O583" s="295"/>
      <c r="P583" s="295"/>
      <c r="Q583" s="295"/>
      <c r="R583" s="295"/>
      <c r="S583" s="295"/>
      <c r="T583" s="295"/>
      <c r="U583" s="295"/>
      <c r="V583" s="295"/>
      <c r="W583" s="295"/>
    </row>
    <row r="584" spans="11:23" x14ac:dyDescent="0.25">
      <c r="K584" s="295"/>
      <c r="L584" s="295"/>
      <c r="M584" s="295"/>
      <c r="N584" s="295"/>
      <c r="O584" s="295"/>
      <c r="P584" s="295"/>
      <c r="Q584" s="295"/>
      <c r="R584" s="295"/>
      <c r="S584" s="295"/>
      <c r="T584" s="295"/>
      <c r="U584" s="295"/>
      <c r="V584" s="295"/>
      <c r="W584" s="295"/>
    </row>
    <row r="585" spans="11:23" x14ac:dyDescent="0.25">
      <c r="K585" s="295"/>
      <c r="L585" s="295"/>
      <c r="M585" s="295"/>
      <c r="N585" s="295"/>
      <c r="O585" s="295"/>
      <c r="P585" s="295"/>
      <c r="Q585" s="295"/>
      <c r="R585" s="295"/>
      <c r="S585" s="295"/>
      <c r="T585" s="295"/>
      <c r="U585" s="295"/>
      <c r="V585" s="295"/>
      <c r="W585" s="295"/>
    </row>
    <row r="586" spans="11:23" x14ac:dyDescent="0.25">
      <c r="K586" s="295"/>
      <c r="L586" s="295"/>
      <c r="M586" s="295"/>
      <c r="N586" s="295"/>
      <c r="O586" s="295"/>
      <c r="P586" s="295"/>
      <c r="Q586" s="295"/>
      <c r="R586" s="295"/>
      <c r="S586" s="295"/>
      <c r="T586" s="295"/>
      <c r="U586" s="295"/>
      <c r="V586" s="295"/>
      <c r="W586" s="295"/>
    </row>
    <row r="587" spans="11:23" x14ac:dyDescent="0.25">
      <c r="K587" s="295"/>
      <c r="L587" s="295"/>
      <c r="M587" s="295"/>
      <c r="N587" s="295"/>
      <c r="O587" s="295"/>
      <c r="P587" s="295"/>
      <c r="Q587" s="295"/>
      <c r="R587" s="295"/>
      <c r="S587" s="295"/>
      <c r="T587" s="295"/>
      <c r="U587" s="295"/>
      <c r="V587" s="295"/>
      <c r="W587" s="295"/>
    </row>
    <row r="588" spans="11:23" x14ac:dyDescent="0.25">
      <c r="K588" s="295"/>
      <c r="L588" s="295"/>
      <c r="M588" s="295"/>
      <c r="N588" s="295"/>
      <c r="O588" s="295"/>
      <c r="P588" s="295"/>
      <c r="Q588" s="295"/>
      <c r="R588" s="295"/>
      <c r="S588" s="295"/>
      <c r="T588" s="295"/>
      <c r="U588" s="295"/>
      <c r="V588" s="295"/>
      <c r="W588" s="295"/>
    </row>
    <row r="589" spans="11:23" x14ac:dyDescent="0.25">
      <c r="K589" s="295"/>
      <c r="L589" s="295"/>
      <c r="M589" s="295"/>
      <c r="N589" s="295"/>
      <c r="O589" s="295"/>
      <c r="P589" s="295"/>
      <c r="Q589" s="295"/>
      <c r="R589" s="295"/>
      <c r="S589" s="295"/>
      <c r="T589" s="295"/>
      <c r="U589" s="295"/>
      <c r="V589" s="295"/>
      <c r="W589" s="295"/>
    </row>
    <row r="590" spans="11:23" x14ac:dyDescent="0.25">
      <c r="K590" s="295"/>
      <c r="L590" s="295"/>
      <c r="M590" s="295"/>
      <c r="N590" s="295"/>
      <c r="O590" s="295"/>
      <c r="P590" s="295"/>
      <c r="Q590" s="295"/>
      <c r="R590" s="295"/>
      <c r="S590" s="295"/>
      <c r="T590" s="295"/>
      <c r="U590" s="295"/>
      <c r="V590" s="295"/>
      <c r="W590" s="295"/>
    </row>
    <row r="591" spans="11:23" x14ac:dyDescent="0.25">
      <c r="K591" s="295"/>
      <c r="L591" s="295"/>
      <c r="M591" s="295"/>
      <c r="N591" s="295"/>
      <c r="O591" s="295"/>
      <c r="P591" s="295"/>
      <c r="Q591" s="295"/>
      <c r="R591" s="295"/>
      <c r="S591" s="295"/>
      <c r="T591" s="295"/>
      <c r="U591" s="295"/>
      <c r="V591" s="295"/>
      <c r="W591" s="295"/>
    </row>
    <row r="592" spans="11:23" x14ac:dyDescent="0.25">
      <c r="K592" s="295"/>
      <c r="L592" s="295"/>
      <c r="M592" s="295"/>
      <c r="N592" s="295"/>
      <c r="O592" s="295"/>
      <c r="P592" s="295"/>
      <c r="Q592" s="295"/>
      <c r="R592" s="295"/>
      <c r="S592" s="295"/>
      <c r="T592" s="295"/>
      <c r="U592" s="295"/>
      <c r="V592" s="295"/>
      <c r="W592" s="295"/>
    </row>
    <row r="593" spans="11:23" x14ac:dyDescent="0.25">
      <c r="K593" s="295"/>
      <c r="L593" s="295"/>
      <c r="M593" s="295"/>
      <c r="N593" s="295"/>
      <c r="O593" s="295"/>
      <c r="P593" s="295"/>
      <c r="Q593" s="295"/>
      <c r="R593" s="295"/>
      <c r="S593" s="295"/>
      <c r="T593" s="295"/>
      <c r="U593" s="295"/>
      <c r="V593" s="295"/>
      <c r="W593" s="295"/>
    </row>
    <row r="594" spans="11:23" x14ac:dyDescent="0.25">
      <c r="K594" s="295"/>
      <c r="L594" s="295"/>
      <c r="M594" s="295"/>
      <c r="N594" s="295"/>
      <c r="O594" s="295"/>
      <c r="P594" s="295"/>
      <c r="Q594" s="295"/>
      <c r="R594" s="295"/>
      <c r="S594" s="295"/>
      <c r="T594" s="295"/>
      <c r="U594" s="295"/>
      <c r="V594" s="295"/>
      <c r="W594" s="295"/>
    </row>
    <row r="595" spans="11:23" x14ac:dyDescent="0.25">
      <c r="K595" s="295"/>
      <c r="L595" s="295"/>
      <c r="M595" s="295"/>
      <c r="N595" s="295"/>
      <c r="O595" s="295"/>
      <c r="P595" s="295"/>
      <c r="Q595" s="295"/>
      <c r="R595" s="295"/>
      <c r="S595" s="295"/>
      <c r="T595" s="295"/>
      <c r="U595" s="295"/>
      <c r="V595" s="295"/>
      <c r="W595" s="295"/>
    </row>
    <row r="596" spans="11:23" x14ac:dyDescent="0.25">
      <c r="K596" s="295"/>
      <c r="L596" s="295"/>
      <c r="M596" s="295"/>
      <c r="N596" s="295"/>
      <c r="O596" s="295"/>
      <c r="P596" s="295"/>
      <c r="Q596" s="295"/>
      <c r="R596" s="295"/>
      <c r="S596" s="295"/>
      <c r="T596" s="295"/>
      <c r="U596" s="295"/>
      <c r="V596" s="295"/>
      <c r="W596" s="295"/>
    </row>
    <row r="597" spans="11:23" x14ac:dyDescent="0.25">
      <c r="K597" s="295"/>
      <c r="L597" s="295"/>
      <c r="M597" s="295"/>
      <c r="N597" s="295"/>
      <c r="O597" s="295"/>
      <c r="P597" s="295"/>
      <c r="Q597" s="295"/>
      <c r="R597" s="295"/>
      <c r="S597" s="295"/>
      <c r="T597" s="295"/>
      <c r="U597" s="295"/>
      <c r="V597" s="295"/>
      <c r="W597" s="295"/>
    </row>
    <row r="598" spans="11:23" x14ac:dyDescent="0.25">
      <c r="K598" s="295"/>
      <c r="L598" s="295"/>
      <c r="M598" s="295"/>
      <c r="N598" s="295"/>
      <c r="O598" s="295"/>
      <c r="P598" s="295"/>
      <c r="Q598" s="295"/>
      <c r="R598" s="295"/>
      <c r="S598" s="295"/>
      <c r="T598" s="295"/>
      <c r="U598" s="295"/>
      <c r="V598" s="295"/>
      <c r="W598" s="295"/>
    </row>
    <row r="599" spans="11:23" x14ac:dyDescent="0.25">
      <c r="K599" s="295"/>
      <c r="L599" s="295"/>
      <c r="M599" s="295"/>
      <c r="N599" s="295"/>
      <c r="O599" s="295"/>
      <c r="P599" s="295"/>
      <c r="Q599" s="295"/>
      <c r="R599" s="295"/>
      <c r="S599" s="295"/>
      <c r="T599" s="295"/>
      <c r="U599" s="295"/>
      <c r="V599" s="295"/>
      <c r="W599" s="295"/>
    </row>
    <row r="600" spans="11:23" x14ac:dyDescent="0.25">
      <c r="K600" s="310" t="s">
        <v>600</v>
      </c>
      <c r="L600" s="310" t="s">
        <v>600</v>
      </c>
      <c r="M600" s="310" t="s">
        <v>600</v>
      </c>
      <c r="N600" s="310" t="s">
        <v>600</v>
      </c>
      <c r="O600" s="310" t="s">
        <v>600</v>
      </c>
      <c r="P600" s="310" t="s">
        <v>600</v>
      </c>
      <c r="Q600" s="310" t="s">
        <v>600</v>
      </c>
      <c r="R600" s="310" t="s">
        <v>600</v>
      </c>
      <c r="S600" s="310" t="s">
        <v>600</v>
      </c>
      <c r="T600" s="310" t="s">
        <v>600</v>
      </c>
      <c r="U600" s="310" t="s">
        <v>600</v>
      </c>
      <c r="V600" s="310" t="s">
        <v>600</v>
      </c>
      <c r="W600" s="310" t="s">
        <v>600</v>
      </c>
    </row>
    <row r="601" spans="11:23" x14ac:dyDescent="0.25">
      <c r="K601" s="295"/>
      <c r="L601" s="295"/>
      <c r="M601" s="295"/>
      <c r="N601" s="295"/>
      <c r="O601" s="295"/>
      <c r="P601" s="295"/>
      <c r="Q601" s="295"/>
      <c r="R601" s="295"/>
      <c r="S601" s="295"/>
      <c r="T601" s="295"/>
      <c r="U601" s="295"/>
      <c r="V601" s="295"/>
      <c r="W601" s="295"/>
    </row>
    <row r="602" spans="11:23" x14ac:dyDescent="0.25">
      <c r="K602" s="295"/>
      <c r="L602" s="295"/>
      <c r="M602" s="295"/>
      <c r="N602" s="295"/>
      <c r="O602" s="295"/>
      <c r="P602" s="295"/>
      <c r="Q602" s="295"/>
      <c r="R602" s="295"/>
      <c r="S602" s="295"/>
      <c r="T602" s="295"/>
      <c r="U602" s="295"/>
      <c r="V602" s="295"/>
      <c r="W602" s="295"/>
    </row>
    <row r="603" spans="11:23" x14ac:dyDescent="0.25">
      <c r="K603" s="295"/>
      <c r="L603" s="295"/>
      <c r="M603" s="295"/>
      <c r="N603" s="295"/>
      <c r="O603" s="295"/>
      <c r="P603" s="295"/>
      <c r="Q603" s="295"/>
      <c r="R603" s="295"/>
      <c r="S603" s="295"/>
      <c r="T603" s="295"/>
      <c r="U603" s="295"/>
      <c r="V603" s="295"/>
      <c r="W603" s="295"/>
    </row>
    <row r="604" spans="11:23" x14ac:dyDescent="0.25">
      <c r="K604" s="295"/>
      <c r="L604" s="295"/>
      <c r="M604" s="295"/>
      <c r="N604" s="295"/>
      <c r="O604" s="295"/>
      <c r="P604" s="295"/>
      <c r="Q604" s="295"/>
      <c r="R604" s="295"/>
      <c r="S604" s="295"/>
      <c r="T604" s="295"/>
      <c r="U604" s="295"/>
      <c r="V604" s="295"/>
      <c r="W604" s="295"/>
    </row>
    <row r="605" spans="11:23" x14ac:dyDescent="0.25">
      <c r="K605" s="295"/>
      <c r="L605" s="295"/>
      <c r="M605" s="295"/>
      <c r="N605" s="295"/>
      <c r="O605" s="295"/>
      <c r="P605" s="295"/>
      <c r="Q605" s="295"/>
      <c r="R605" s="295"/>
      <c r="S605" s="295"/>
      <c r="T605" s="295"/>
      <c r="U605" s="295"/>
      <c r="V605" s="295"/>
      <c r="W605" s="295"/>
    </row>
    <row r="606" spans="11:23" x14ac:dyDescent="0.25">
      <c r="K606" s="295"/>
      <c r="L606" s="295"/>
      <c r="M606" s="295"/>
      <c r="N606" s="295"/>
      <c r="O606" s="295"/>
      <c r="P606" s="295"/>
      <c r="Q606" s="295"/>
      <c r="R606" s="295"/>
      <c r="S606" s="295"/>
      <c r="T606" s="295"/>
      <c r="U606" s="295"/>
      <c r="V606" s="295"/>
      <c r="W606" s="295"/>
    </row>
    <row r="607" spans="11:23" x14ac:dyDescent="0.25">
      <c r="K607" s="295"/>
      <c r="L607" s="295"/>
      <c r="M607" s="295"/>
      <c r="N607" s="295"/>
      <c r="O607" s="295"/>
      <c r="P607" s="295"/>
      <c r="Q607" s="295"/>
      <c r="R607" s="295"/>
      <c r="S607" s="295"/>
      <c r="T607" s="295"/>
      <c r="U607" s="295"/>
      <c r="V607" s="295"/>
      <c r="W607" s="295"/>
    </row>
    <row r="608" spans="11:23" x14ac:dyDescent="0.25">
      <c r="K608" s="295"/>
      <c r="L608" s="295"/>
      <c r="M608" s="295"/>
      <c r="N608" s="295"/>
      <c r="O608" s="295"/>
      <c r="P608" s="295"/>
      <c r="Q608" s="295"/>
      <c r="R608" s="295"/>
      <c r="S608" s="295"/>
      <c r="T608" s="295"/>
      <c r="U608" s="295"/>
      <c r="V608" s="295"/>
      <c r="W608" s="295"/>
    </row>
    <row r="609" spans="11:23" x14ac:dyDescent="0.25">
      <c r="K609" s="295"/>
      <c r="L609" s="295"/>
      <c r="M609" s="295"/>
      <c r="N609" s="295"/>
      <c r="O609" s="295"/>
      <c r="P609" s="295"/>
      <c r="Q609" s="295"/>
      <c r="R609" s="295"/>
      <c r="S609" s="295"/>
      <c r="T609" s="295"/>
      <c r="U609" s="295"/>
      <c r="V609" s="295"/>
      <c r="W609" s="295"/>
    </row>
    <row r="610" spans="11:23" x14ac:dyDescent="0.25">
      <c r="K610" s="295"/>
      <c r="L610" s="295"/>
      <c r="M610" s="295"/>
      <c r="N610" s="295"/>
      <c r="O610" s="295"/>
      <c r="P610" s="295"/>
      <c r="Q610" s="295"/>
      <c r="R610" s="295"/>
      <c r="S610" s="295"/>
      <c r="T610" s="295"/>
      <c r="U610" s="295"/>
      <c r="V610" s="295"/>
      <c r="W610" s="295"/>
    </row>
    <row r="611" spans="11:23" x14ac:dyDescent="0.25">
      <c r="K611" s="295"/>
      <c r="L611" s="295"/>
      <c r="M611" s="295"/>
      <c r="N611" s="295"/>
      <c r="O611" s="295"/>
      <c r="P611" s="295"/>
      <c r="Q611" s="295"/>
      <c r="R611" s="295"/>
      <c r="S611" s="295"/>
      <c r="T611" s="295"/>
      <c r="U611" s="295"/>
      <c r="V611" s="295"/>
      <c r="W611" s="295"/>
    </row>
    <row r="612" spans="11:23" x14ac:dyDescent="0.25">
      <c r="K612" s="295"/>
      <c r="L612" s="295"/>
      <c r="M612" s="295"/>
      <c r="N612" s="295"/>
      <c r="O612" s="295"/>
      <c r="P612" s="295"/>
      <c r="Q612" s="295"/>
      <c r="R612" s="295"/>
      <c r="S612" s="295"/>
      <c r="T612" s="295"/>
      <c r="U612" s="295"/>
      <c r="V612" s="295"/>
      <c r="W612" s="295"/>
    </row>
    <row r="613" spans="11:23" x14ac:dyDescent="0.25">
      <c r="K613" s="295"/>
      <c r="L613" s="295"/>
      <c r="M613" s="295"/>
      <c r="N613" s="295"/>
      <c r="O613" s="295"/>
      <c r="P613" s="295"/>
      <c r="Q613" s="295"/>
      <c r="R613" s="295"/>
      <c r="S613" s="295"/>
      <c r="T613" s="295"/>
      <c r="U613" s="295"/>
      <c r="V613" s="295"/>
      <c r="W613" s="295"/>
    </row>
    <row r="614" spans="11:23" x14ac:dyDescent="0.25">
      <c r="K614" s="295"/>
      <c r="L614" s="295"/>
      <c r="M614" s="295"/>
      <c r="N614" s="295"/>
      <c r="O614" s="295"/>
      <c r="P614" s="295"/>
      <c r="Q614" s="295"/>
      <c r="R614" s="295"/>
      <c r="S614" s="295"/>
      <c r="T614" s="295"/>
      <c r="U614" s="295"/>
      <c r="V614" s="295"/>
      <c r="W614" s="295"/>
    </row>
    <row r="615" spans="11:23" x14ac:dyDescent="0.25">
      <c r="K615" s="295"/>
      <c r="L615" s="295"/>
      <c r="M615" s="295"/>
      <c r="N615" s="295"/>
      <c r="O615" s="295"/>
      <c r="P615" s="295"/>
      <c r="Q615" s="295"/>
      <c r="R615" s="295"/>
      <c r="S615" s="295"/>
      <c r="T615" s="295"/>
      <c r="U615" s="295"/>
      <c r="V615" s="295"/>
      <c r="W615" s="295"/>
    </row>
    <row r="616" spans="11:23" x14ac:dyDescent="0.25">
      <c r="K616" s="295"/>
      <c r="L616" s="295"/>
      <c r="M616" s="295"/>
      <c r="N616" s="295"/>
      <c r="O616" s="295"/>
      <c r="P616" s="295"/>
      <c r="Q616" s="295"/>
      <c r="R616" s="295"/>
      <c r="S616" s="295"/>
      <c r="T616" s="295"/>
      <c r="U616" s="295"/>
      <c r="V616" s="295"/>
      <c r="W616" s="295"/>
    </row>
    <row r="617" spans="11:23" x14ac:dyDescent="0.25">
      <c r="K617" s="295"/>
      <c r="L617" s="295"/>
      <c r="M617" s="295"/>
      <c r="N617" s="295"/>
      <c r="O617" s="295"/>
      <c r="P617" s="295"/>
      <c r="Q617" s="295"/>
      <c r="R617" s="295"/>
      <c r="S617" s="295"/>
      <c r="T617" s="295"/>
      <c r="U617" s="295"/>
      <c r="V617" s="295"/>
      <c r="W617" s="295"/>
    </row>
    <row r="618" spans="11:23" x14ac:dyDescent="0.25">
      <c r="K618" s="295"/>
      <c r="L618" s="295"/>
      <c r="M618" s="295"/>
      <c r="N618" s="295"/>
      <c r="O618" s="295"/>
      <c r="P618" s="295"/>
      <c r="Q618" s="295"/>
      <c r="R618" s="295"/>
      <c r="S618" s="295"/>
      <c r="T618" s="295"/>
      <c r="U618" s="295"/>
      <c r="V618" s="295"/>
      <c r="W618" s="295"/>
    </row>
    <row r="619" spans="11:23" x14ac:dyDescent="0.25">
      <c r="K619" s="295"/>
      <c r="L619" s="295"/>
      <c r="M619" s="295"/>
      <c r="N619" s="295"/>
      <c r="O619" s="295"/>
      <c r="P619" s="295"/>
      <c r="Q619" s="295"/>
      <c r="R619" s="295"/>
      <c r="S619" s="295"/>
      <c r="T619" s="295"/>
      <c r="U619" s="295"/>
      <c r="V619" s="295"/>
      <c r="W619" s="295"/>
    </row>
    <row r="620" spans="11:23" x14ac:dyDescent="0.25">
      <c r="K620" s="295"/>
      <c r="L620" s="295"/>
      <c r="M620" s="295"/>
      <c r="N620" s="295"/>
      <c r="O620" s="295"/>
      <c r="P620" s="295"/>
      <c r="Q620" s="295"/>
      <c r="R620" s="295"/>
      <c r="S620" s="295"/>
      <c r="T620" s="295"/>
      <c r="U620" s="295"/>
      <c r="V620" s="295"/>
      <c r="W620" s="295"/>
    </row>
    <row r="621" spans="11:23" x14ac:dyDescent="0.25">
      <c r="K621" s="295"/>
      <c r="L621" s="295"/>
      <c r="M621" s="295"/>
      <c r="N621" s="295"/>
      <c r="O621" s="295"/>
      <c r="P621" s="295"/>
      <c r="Q621" s="295"/>
      <c r="R621" s="295"/>
      <c r="S621" s="295"/>
      <c r="T621" s="295"/>
      <c r="U621" s="295"/>
      <c r="V621" s="295"/>
      <c r="W621" s="295"/>
    </row>
    <row r="622" spans="11:23" x14ac:dyDescent="0.25">
      <c r="K622" s="295"/>
      <c r="L622" s="295"/>
      <c r="M622" s="295"/>
      <c r="N622" s="295"/>
      <c r="O622" s="295"/>
      <c r="P622" s="295"/>
      <c r="Q622" s="295"/>
      <c r="R622" s="295"/>
      <c r="S622" s="295"/>
      <c r="T622" s="295"/>
      <c r="U622" s="295"/>
      <c r="V622" s="295"/>
      <c r="W622" s="295"/>
    </row>
    <row r="623" spans="11:23" x14ac:dyDescent="0.25">
      <c r="K623" s="295"/>
      <c r="L623" s="295"/>
      <c r="M623" s="295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</row>
    <row r="624" spans="11:23" x14ac:dyDescent="0.25">
      <c r="K624" s="295"/>
      <c r="L624" s="295"/>
      <c r="M624" s="295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</row>
    <row r="625" spans="11:23" x14ac:dyDescent="0.25">
      <c r="K625" s="295"/>
      <c r="L625" s="295"/>
      <c r="M625" s="295"/>
      <c r="N625" s="295"/>
      <c r="O625" s="295"/>
      <c r="P625" s="295"/>
      <c r="Q625" s="295"/>
      <c r="R625" s="295"/>
      <c r="S625" s="295"/>
      <c r="T625" s="295"/>
      <c r="U625" s="295"/>
      <c r="V625" s="295"/>
      <c r="W625" s="295"/>
    </row>
    <row r="626" spans="11:23" x14ac:dyDescent="0.25">
      <c r="K626" s="295"/>
      <c r="L626" s="295"/>
      <c r="M626" s="295"/>
      <c r="N626" s="295"/>
      <c r="O626" s="295"/>
      <c r="P626" s="295"/>
      <c r="Q626" s="295"/>
      <c r="R626" s="295"/>
      <c r="S626" s="295"/>
      <c r="T626" s="295"/>
      <c r="U626" s="295"/>
      <c r="V626" s="295"/>
      <c r="W626" s="295"/>
    </row>
    <row r="627" spans="11:23" x14ac:dyDescent="0.25">
      <c r="K627" s="295"/>
      <c r="L627" s="295"/>
      <c r="M627" s="295"/>
      <c r="N627" s="295"/>
      <c r="O627" s="295"/>
      <c r="P627" s="295"/>
      <c r="Q627" s="295"/>
      <c r="R627" s="295"/>
      <c r="S627" s="295"/>
      <c r="T627" s="295"/>
      <c r="U627" s="295"/>
      <c r="V627" s="295"/>
      <c r="W627" s="295"/>
    </row>
    <row r="628" spans="11:23" x14ac:dyDescent="0.25">
      <c r="K628" s="295"/>
      <c r="L628" s="295"/>
      <c r="M628" s="295"/>
      <c r="N628" s="295"/>
      <c r="O628" s="295"/>
      <c r="P628" s="295"/>
      <c r="Q628" s="295"/>
      <c r="R628" s="295"/>
      <c r="S628" s="295"/>
      <c r="T628" s="295"/>
      <c r="U628" s="295"/>
      <c r="V628" s="295"/>
      <c r="W628" s="295"/>
    </row>
    <row r="629" spans="11:23" x14ac:dyDescent="0.25">
      <c r="K629" s="295"/>
      <c r="L629" s="295"/>
      <c r="M629" s="295"/>
      <c r="N629" s="295"/>
      <c r="O629" s="295"/>
      <c r="P629" s="295"/>
      <c r="Q629" s="295"/>
      <c r="R629" s="295"/>
      <c r="S629" s="295"/>
      <c r="T629" s="295"/>
      <c r="U629" s="295"/>
      <c r="V629" s="295"/>
      <c r="W629" s="295"/>
    </row>
    <row r="630" spans="11:23" x14ac:dyDescent="0.25">
      <c r="K630" s="295"/>
      <c r="L630" s="295"/>
      <c r="M630" s="295"/>
      <c r="N630" s="295"/>
      <c r="O630" s="295"/>
      <c r="P630" s="295"/>
      <c r="Q630" s="295"/>
      <c r="R630" s="295"/>
      <c r="S630" s="295"/>
      <c r="T630" s="295"/>
      <c r="U630" s="295"/>
      <c r="V630" s="295"/>
      <c r="W630" s="295"/>
    </row>
    <row r="631" spans="11:23" x14ac:dyDescent="0.25">
      <c r="K631" s="295"/>
      <c r="L631" s="295"/>
      <c r="M631" s="295"/>
      <c r="N631" s="295"/>
      <c r="O631" s="295"/>
      <c r="P631" s="295"/>
      <c r="Q631" s="295"/>
      <c r="R631" s="295"/>
      <c r="S631" s="295"/>
      <c r="T631" s="295"/>
      <c r="U631" s="295"/>
      <c r="V631" s="295"/>
      <c r="W631" s="295"/>
    </row>
    <row r="632" spans="11:23" x14ac:dyDescent="0.25">
      <c r="K632" s="295"/>
      <c r="L632" s="295"/>
      <c r="M632" s="295"/>
      <c r="N632" s="295"/>
      <c r="O632" s="295"/>
      <c r="P632" s="295"/>
      <c r="Q632" s="295"/>
      <c r="R632" s="295"/>
      <c r="S632" s="295"/>
      <c r="T632" s="295"/>
      <c r="U632" s="295"/>
      <c r="V632" s="295"/>
      <c r="W632" s="295"/>
    </row>
    <row r="633" spans="11:23" x14ac:dyDescent="0.25">
      <c r="K633" s="295"/>
      <c r="L633" s="295"/>
      <c r="M633" s="295"/>
      <c r="N633" s="295"/>
      <c r="O633" s="295"/>
      <c r="P633" s="295"/>
      <c r="Q633" s="295"/>
      <c r="R633" s="295"/>
      <c r="S633" s="295"/>
      <c r="T633" s="295"/>
      <c r="U633" s="295"/>
      <c r="V633" s="295"/>
      <c r="W633" s="295"/>
    </row>
    <row r="634" spans="11:23" x14ac:dyDescent="0.25">
      <c r="K634" s="295"/>
      <c r="L634" s="295"/>
      <c r="M634" s="295"/>
      <c r="N634" s="295"/>
      <c r="O634" s="295"/>
      <c r="P634" s="295"/>
      <c r="Q634" s="295"/>
      <c r="R634" s="295"/>
      <c r="S634" s="295"/>
      <c r="T634" s="295"/>
      <c r="U634" s="295"/>
      <c r="V634" s="295"/>
      <c r="W634" s="295"/>
    </row>
    <row r="635" spans="11:23" x14ac:dyDescent="0.25">
      <c r="K635" s="295"/>
      <c r="L635" s="295"/>
      <c r="M635" s="295"/>
      <c r="N635" s="295"/>
      <c r="O635" s="295"/>
      <c r="P635" s="295"/>
      <c r="Q635" s="295"/>
      <c r="R635" s="295"/>
      <c r="S635" s="295"/>
      <c r="T635" s="295"/>
      <c r="U635" s="295"/>
      <c r="V635" s="295"/>
      <c r="W635" s="295"/>
    </row>
    <row r="636" spans="11:23" x14ac:dyDescent="0.25">
      <c r="K636" s="295"/>
      <c r="L636" s="295"/>
      <c r="M636" s="295"/>
      <c r="N636" s="295"/>
      <c r="O636" s="295"/>
      <c r="P636" s="295"/>
      <c r="Q636" s="295"/>
      <c r="R636" s="295"/>
      <c r="S636" s="295"/>
      <c r="T636" s="295"/>
      <c r="U636" s="295"/>
      <c r="V636" s="295"/>
      <c r="W636" s="295"/>
    </row>
    <row r="637" spans="11:23" x14ac:dyDescent="0.25">
      <c r="K637" s="295"/>
      <c r="L637" s="295"/>
      <c r="M637" s="295"/>
      <c r="N637" s="295"/>
      <c r="O637" s="295"/>
      <c r="P637" s="295"/>
      <c r="Q637" s="295"/>
      <c r="R637" s="295"/>
      <c r="S637" s="295"/>
      <c r="T637" s="295"/>
      <c r="U637" s="295"/>
      <c r="V637" s="295"/>
      <c r="W637" s="295"/>
    </row>
    <row r="638" spans="11:23" x14ac:dyDescent="0.25">
      <c r="K638" s="295"/>
      <c r="L638" s="295"/>
      <c r="M638" s="295"/>
      <c r="N638" s="295"/>
      <c r="O638" s="295"/>
      <c r="P638" s="295"/>
      <c r="Q638" s="295"/>
      <c r="R638" s="295"/>
      <c r="S638" s="295"/>
      <c r="T638" s="295"/>
      <c r="U638" s="295"/>
      <c r="V638" s="295"/>
      <c r="W638" s="295"/>
    </row>
    <row r="639" spans="11:23" x14ac:dyDescent="0.25">
      <c r="K639" s="295"/>
      <c r="L639" s="295"/>
      <c r="M639" s="295"/>
      <c r="N639" s="295"/>
      <c r="O639" s="295"/>
      <c r="P639" s="295"/>
      <c r="Q639" s="295"/>
      <c r="R639" s="295"/>
      <c r="S639" s="295"/>
      <c r="T639" s="295"/>
      <c r="U639" s="295"/>
      <c r="V639" s="295"/>
      <c r="W639" s="295"/>
    </row>
    <row r="640" spans="11:23" x14ac:dyDescent="0.25">
      <c r="K640" s="295"/>
      <c r="L640" s="295"/>
      <c r="M640" s="295"/>
      <c r="N640" s="295"/>
      <c r="O640" s="295"/>
      <c r="P640" s="295"/>
      <c r="Q640" s="295"/>
      <c r="R640" s="295"/>
      <c r="S640" s="295"/>
      <c r="T640" s="295"/>
      <c r="U640" s="295"/>
      <c r="V640" s="295"/>
      <c r="W640" s="295"/>
    </row>
    <row r="641" spans="11:23" x14ac:dyDescent="0.25">
      <c r="K641" s="295"/>
      <c r="L641" s="295"/>
      <c r="M641" s="295"/>
      <c r="N641" s="295"/>
      <c r="O641" s="295"/>
      <c r="P641" s="295"/>
      <c r="Q641" s="295"/>
      <c r="R641" s="295"/>
      <c r="S641" s="295"/>
      <c r="T641" s="295"/>
      <c r="U641" s="295"/>
      <c r="V641" s="295"/>
      <c r="W641" s="295"/>
    </row>
    <row r="642" spans="11:23" x14ac:dyDescent="0.25">
      <c r="K642" s="295"/>
      <c r="L642" s="295"/>
      <c r="M642" s="295"/>
      <c r="N642" s="295"/>
      <c r="O642" s="295"/>
      <c r="P642" s="295"/>
      <c r="Q642" s="295"/>
      <c r="R642" s="295"/>
      <c r="S642" s="295"/>
      <c r="T642" s="295"/>
      <c r="U642" s="295"/>
      <c r="V642" s="295"/>
      <c r="W642" s="295"/>
    </row>
    <row r="643" spans="11:23" x14ac:dyDescent="0.25">
      <c r="K643" s="295"/>
      <c r="L643" s="295"/>
      <c r="M643" s="295"/>
      <c r="N643" s="295"/>
      <c r="O643" s="295"/>
      <c r="P643" s="295"/>
      <c r="Q643" s="295"/>
      <c r="R643" s="295"/>
      <c r="S643" s="295"/>
      <c r="T643" s="295"/>
      <c r="U643" s="295"/>
      <c r="V643" s="295"/>
      <c r="W643" s="295"/>
    </row>
    <row r="644" spans="11:23" x14ac:dyDescent="0.25">
      <c r="K644" s="295"/>
      <c r="L644" s="295"/>
      <c r="M644" s="295"/>
      <c r="N644" s="295"/>
      <c r="O644" s="295"/>
      <c r="P644" s="295"/>
      <c r="Q644" s="295"/>
      <c r="R644" s="295"/>
      <c r="S644" s="295"/>
      <c r="T644" s="295"/>
      <c r="U644" s="295"/>
      <c r="V644" s="295"/>
      <c r="W644" s="295"/>
    </row>
    <row r="645" spans="11:23" x14ac:dyDescent="0.25">
      <c r="K645" s="295"/>
      <c r="L645" s="295"/>
      <c r="M645" s="295"/>
      <c r="N645" s="295"/>
      <c r="O645" s="295"/>
      <c r="P645" s="295"/>
      <c r="Q645" s="295"/>
      <c r="R645" s="295"/>
      <c r="S645" s="295"/>
      <c r="T645" s="295"/>
      <c r="U645" s="295"/>
      <c r="V645" s="295"/>
      <c r="W645" s="295"/>
    </row>
    <row r="646" spans="11:23" x14ac:dyDescent="0.25">
      <c r="K646" s="295"/>
      <c r="L646" s="295"/>
      <c r="M646" s="295"/>
      <c r="N646" s="295"/>
      <c r="O646" s="295"/>
      <c r="P646" s="295"/>
      <c r="Q646" s="295"/>
      <c r="R646" s="295"/>
      <c r="S646" s="295"/>
      <c r="T646" s="295"/>
      <c r="U646" s="295"/>
      <c r="V646" s="295"/>
      <c r="W646" s="295"/>
    </row>
    <row r="647" spans="11:23" x14ac:dyDescent="0.25">
      <c r="K647" s="295"/>
      <c r="L647" s="295"/>
      <c r="M647" s="295"/>
      <c r="N647" s="295"/>
      <c r="O647" s="295"/>
      <c r="P647" s="295"/>
      <c r="Q647" s="295"/>
      <c r="R647" s="295"/>
      <c r="S647" s="295"/>
      <c r="T647" s="295"/>
      <c r="U647" s="295"/>
      <c r="V647" s="295"/>
      <c r="W647" s="295"/>
    </row>
    <row r="648" spans="11:23" x14ac:dyDescent="0.25">
      <c r="K648" s="295"/>
      <c r="L648" s="295"/>
      <c r="M648" s="295"/>
      <c r="N648" s="295"/>
      <c r="O648" s="295"/>
      <c r="P648" s="295"/>
      <c r="Q648" s="295"/>
      <c r="R648" s="295"/>
      <c r="S648" s="295"/>
      <c r="T648" s="295"/>
      <c r="U648" s="295"/>
      <c r="V648" s="295"/>
      <c r="W648" s="295"/>
    </row>
    <row r="649" spans="11:23" x14ac:dyDescent="0.25">
      <c r="K649" s="295"/>
      <c r="L649" s="295"/>
      <c r="M649" s="295"/>
      <c r="N649" s="295"/>
      <c r="O649" s="295"/>
      <c r="P649" s="295"/>
      <c r="Q649" s="295"/>
      <c r="R649" s="295"/>
      <c r="S649" s="295"/>
      <c r="T649" s="295"/>
      <c r="U649" s="295"/>
      <c r="V649" s="295"/>
      <c r="W649" s="295"/>
    </row>
    <row r="650" spans="11:23" x14ac:dyDescent="0.25">
      <c r="K650" s="295"/>
      <c r="L650" s="295"/>
      <c r="M650" s="295"/>
      <c r="N650" s="295"/>
      <c r="O650" s="295"/>
      <c r="P650" s="295"/>
      <c r="Q650" s="295"/>
      <c r="R650" s="295"/>
      <c r="S650" s="295"/>
      <c r="T650" s="295"/>
      <c r="U650" s="295"/>
      <c r="V650" s="295"/>
      <c r="W650" s="295"/>
    </row>
    <row r="651" spans="11:23" x14ac:dyDescent="0.25">
      <c r="K651" s="295"/>
      <c r="L651" s="295"/>
      <c r="M651" s="295"/>
      <c r="N651" s="295"/>
      <c r="O651" s="295"/>
      <c r="P651" s="295"/>
      <c r="Q651" s="295"/>
      <c r="R651" s="295"/>
      <c r="S651" s="295"/>
      <c r="T651" s="295"/>
      <c r="U651" s="295"/>
      <c r="V651" s="295"/>
      <c r="W651" s="295"/>
    </row>
    <row r="652" spans="11:23" x14ac:dyDescent="0.25">
      <c r="K652" s="295"/>
      <c r="L652" s="295"/>
      <c r="M652" s="295"/>
      <c r="N652" s="295"/>
      <c r="O652" s="295"/>
      <c r="P652" s="295"/>
      <c r="Q652" s="295"/>
      <c r="R652" s="295"/>
      <c r="S652" s="295"/>
      <c r="T652" s="295"/>
      <c r="U652" s="295"/>
      <c r="V652" s="295"/>
      <c r="W652" s="295"/>
    </row>
    <row r="653" spans="11:23" x14ac:dyDescent="0.25">
      <c r="K653" s="295"/>
      <c r="L653" s="295"/>
      <c r="M653" s="295"/>
      <c r="N653" s="295"/>
      <c r="O653" s="295"/>
      <c r="P653" s="295"/>
      <c r="Q653" s="295"/>
      <c r="R653" s="295"/>
      <c r="S653" s="295"/>
      <c r="T653" s="295"/>
      <c r="U653" s="295"/>
      <c r="V653" s="295"/>
      <c r="W653" s="295"/>
    </row>
    <row r="654" spans="11:23" x14ac:dyDescent="0.25">
      <c r="K654" s="295"/>
      <c r="L654" s="295"/>
      <c r="M654" s="295"/>
      <c r="N654" s="295"/>
      <c r="O654" s="295"/>
      <c r="P654" s="295"/>
      <c r="Q654" s="295"/>
      <c r="R654" s="295"/>
      <c r="S654" s="295"/>
      <c r="T654" s="295"/>
      <c r="U654" s="295"/>
      <c r="V654" s="295"/>
      <c r="W654" s="295"/>
    </row>
    <row r="655" spans="11:23" x14ac:dyDescent="0.25">
      <c r="K655" s="295"/>
      <c r="L655" s="295"/>
      <c r="M655" s="295"/>
      <c r="N655" s="295"/>
      <c r="O655" s="295"/>
      <c r="P655" s="295"/>
      <c r="Q655" s="295"/>
      <c r="R655" s="295"/>
      <c r="S655" s="295"/>
      <c r="T655" s="295"/>
      <c r="U655" s="295"/>
      <c r="V655" s="295"/>
      <c r="W655" s="295"/>
    </row>
    <row r="656" spans="11:23" x14ac:dyDescent="0.25">
      <c r="K656" s="295"/>
      <c r="L656" s="295"/>
      <c r="M656" s="295"/>
      <c r="N656" s="295"/>
      <c r="O656" s="295"/>
      <c r="P656" s="295"/>
      <c r="Q656" s="295"/>
      <c r="R656" s="295"/>
      <c r="S656" s="295"/>
      <c r="T656" s="295"/>
      <c r="U656" s="295"/>
      <c r="V656" s="295"/>
      <c r="W656" s="295"/>
    </row>
    <row r="657" spans="11:23" x14ac:dyDescent="0.25">
      <c r="K657" s="295"/>
      <c r="L657" s="295"/>
      <c r="M657" s="295"/>
      <c r="N657" s="295"/>
      <c r="O657" s="295"/>
      <c r="P657" s="295"/>
      <c r="Q657" s="295"/>
      <c r="R657" s="295"/>
      <c r="S657" s="295"/>
      <c r="T657" s="295"/>
      <c r="U657" s="295"/>
      <c r="V657" s="295"/>
      <c r="W657" s="295"/>
    </row>
    <row r="658" spans="11:23" x14ac:dyDescent="0.25">
      <c r="K658" s="295"/>
      <c r="L658" s="295"/>
      <c r="M658" s="295"/>
      <c r="N658" s="295"/>
      <c r="O658" s="295"/>
      <c r="P658" s="295"/>
      <c r="Q658" s="295"/>
      <c r="R658" s="295"/>
      <c r="S658" s="295"/>
      <c r="T658" s="295"/>
      <c r="U658" s="295"/>
      <c r="V658" s="295"/>
      <c r="W658" s="295"/>
    </row>
    <row r="659" spans="11:23" x14ac:dyDescent="0.25">
      <c r="K659" s="295"/>
      <c r="L659" s="295"/>
      <c r="M659" s="295"/>
      <c r="N659" s="295"/>
      <c r="O659" s="295"/>
      <c r="P659" s="295"/>
      <c r="Q659" s="295"/>
      <c r="R659" s="295"/>
      <c r="S659" s="295"/>
      <c r="T659" s="295"/>
      <c r="U659" s="295"/>
      <c r="V659" s="295"/>
      <c r="W659" s="295"/>
    </row>
    <row r="660" spans="11:23" x14ac:dyDescent="0.25">
      <c r="K660" s="310" t="s">
        <v>600</v>
      </c>
      <c r="L660" s="310" t="s">
        <v>600</v>
      </c>
      <c r="M660" s="310" t="s">
        <v>600</v>
      </c>
      <c r="N660" s="310" t="s">
        <v>600</v>
      </c>
      <c r="O660" s="310" t="s">
        <v>600</v>
      </c>
      <c r="P660" s="310" t="s">
        <v>600</v>
      </c>
      <c r="Q660" s="310" t="s">
        <v>600</v>
      </c>
      <c r="R660" s="310" t="s">
        <v>600</v>
      </c>
      <c r="S660" s="310" t="s">
        <v>600</v>
      </c>
      <c r="T660" s="310" t="s">
        <v>600</v>
      </c>
      <c r="U660" s="310" t="s">
        <v>600</v>
      </c>
      <c r="V660" s="310" t="s">
        <v>600</v>
      </c>
      <c r="W660" s="310" t="s">
        <v>600</v>
      </c>
    </row>
    <row r="661" spans="11:23" x14ac:dyDescent="0.25">
      <c r="K661" s="295"/>
      <c r="L661" s="295"/>
      <c r="M661" s="295"/>
      <c r="N661" s="295"/>
      <c r="O661" s="295"/>
      <c r="P661" s="295"/>
      <c r="Q661" s="295"/>
      <c r="R661" s="295"/>
      <c r="S661" s="295"/>
      <c r="T661" s="295"/>
      <c r="U661" s="295"/>
      <c r="V661" s="295"/>
      <c r="W661" s="295"/>
    </row>
    <row r="662" spans="11:23" x14ac:dyDescent="0.25">
      <c r="K662" s="295"/>
      <c r="L662" s="295"/>
      <c r="M662" s="295"/>
      <c r="N662" s="295"/>
      <c r="O662" s="295"/>
      <c r="P662" s="295"/>
      <c r="Q662" s="295"/>
      <c r="R662" s="295"/>
      <c r="S662" s="295"/>
      <c r="T662" s="295"/>
      <c r="U662" s="295"/>
      <c r="V662" s="295"/>
      <c r="W662" s="295"/>
    </row>
    <row r="663" spans="11:23" x14ac:dyDescent="0.25">
      <c r="K663" s="295"/>
      <c r="L663" s="295"/>
      <c r="M663" s="295"/>
      <c r="N663" s="295"/>
      <c r="O663" s="295"/>
      <c r="P663" s="295"/>
      <c r="Q663" s="295"/>
      <c r="R663" s="295"/>
      <c r="S663" s="295"/>
      <c r="T663" s="295"/>
      <c r="U663" s="295"/>
      <c r="V663" s="295"/>
      <c r="W663" s="295"/>
    </row>
    <row r="664" spans="11:23" x14ac:dyDescent="0.25">
      <c r="K664" s="295"/>
      <c r="L664" s="295"/>
      <c r="M664" s="295"/>
      <c r="N664" s="295"/>
      <c r="O664" s="295"/>
      <c r="P664" s="295"/>
      <c r="Q664" s="295"/>
      <c r="R664" s="295"/>
      <c r="S664" s="295"/>
      <c r="T664" s="295"/>
      <c r="U664" s="295"/>
      <c r="V664" s="295"/>
      <c r="W664" s="295"/>
    </row>
    <row r="665" spans="11:23" x14ac:dyDescent="0.25">
      <c r="K665" s="295"/>
      <c r="L665" s="295"/>
      <c r="M665" s="295"/>
      <c r="N665" s="295"/>
      <c r="O665" s="295"/>
      <c r="P665" s="295"/>
      <c r="Q665" s="295"/>
      <c r="R665" s="295"/>
      <c r="S665" s="295"/>
      <c r="T665" s="295"/>
      <c r="U665" s="295"/>
      <c r="V665" s="295"/>
      <c r="W665" s="295"/>
    </row>
    <row r="666" spans="11:23" x14ac:dyDescent="0.25">
      <c r="K666" s="295"/>
      <c r="L666" s="295"/>
      <c r="M666" s="295"/>
      <c r="N666" s="295"/>
      <c r="O666" s="295"/>
      <c r="P666" s="295"/>
      <c r="Q666" s="295"/>
      <c r="R666" s="295"/>
      <c r="S666" s="295"/>
      <c r="T666" s="295"/>
      <c r="U666" s="295"/>
      <c r="V666" s="295"/>
      <c r="W666" s="295"/>
    </row>
    <row r="667" spans="11:23" x14ac:dyDescent="0.25">
      <c r="K667" s="295"/>
      <c r="L667" s="295"/>
      <c r="M667" s="295"/>
      <c r="N667" s="295"/>
      <c r="O667" s="295"/>
      <c r="P667" s="295"/>
      <c r="Q667" s="295"/>
      <c r="R667" s="295"/>
      <c r="S667" s="295"/>
      <c r="T667" s="295"/>
      <c r="U667" s="295"/>
      <c r="V667" s="295"/>
      <c r="W667" s="295"/>
    </row>
    <row r="668" spans="11:23" x14ac:dyDescent="0.25">
      <c r="K668" s="295"/>
      <c r="L668" s="295"/>
      <c r="M668" s="295"/>
      <c r="N668" s="295"/>
      <c r="O668" s="295"/>
      <c r="P668" s="295"/>
      <c r="Q668" s="295"/>
      <c r="R668" s="295"/>
      <c r="S668" s="295"/>
      <c r="T668" s="295"/>
      <c r="U668" s="295"/>
      <c r="V668" s="295"/>
      <c r="W668" s="295"/>
    </row>
    <row r="669" spans="11:23" x14ac:dyDescent="0.25">
      <c r="K669" s="295"/>
      <c r="L669" s="295"/>
      <c r="M669" s="295"/>
      <c r="N669" s="295"/>
      <c r="O669" s="295"/>
      <c r="P669" s="295"/>
      <c r="Q669" s="295"/>
      <c r="R669" s="295"/>
      <c r="S669" s="295"/>
      <c r="T669" s="295"/>
      <c r="U669" s="295"/>
      <c r="V669" s="295"/>
      <c r="W669" s="295"/>
    </row>
    <row r="670" spans="11:23" x14ac:dyDescent="0.25">
      <c r="K670" s="295"/>
      <c r="L670" s="295"/>
      <c r="M670" s="295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</row>
    <row r="671" spans="11:23" x14ac:dyDescent="0.25">
      <c r="K671" s="295"/>
      <c r="L671" s="295"/>
      <c r="M671" s="295"/>
      <c r="N671" s="295"/>
      <c r="O671" s="295"/>
      <c r="P671" s="295"/>
      <c r="Q671" s="295"/>
      <c r="R671" s="295"/>
      <c r="S671" s="295"/>
      <c r="T671" s="295"/>
      <c r="U671" s="295"/>
      <c r="V671" s="295"/>
      <c r="W671" s="295"/>
    </row>
    <row r="672" spans="11:23" x14ac:dyDescent="0.25">
      <c r="K672" s="295"/>
      <c r="L672" s="295"/>
      <c r="M672" s="295"/>
      <c r="N672" s="295"/>
      <c r="O672" s="295"/>
      <c r="P672" s="295"/>
      <c r="Q672" s="295"/>
      <c r="R672" s="295"/>
      <c r="S672" s="295"/>
      <c r="T672" s="295"/>
      <c r="U672" s="295"/>
      <c r="V672" s="295"/>
      <c r="W672" s="295"/>
    </row>
    <row r="673" spans="11:23" x14ac:dyDescent="0.25">
      <c r="K673" s="295"/>
      <c r="L673" s="295"/>
      <c r="M673" s="295"/>
      <c r="N673" s="295"/>
      <c r="O673" s="295"/>
      <c r="P673" s="295"/>
      <c r="Q673" s="295"/>
      <c r="R673" s="295"/>
      <c r="S673" s="295"/>
      <c r="T673" s="295"/>
      <c r="U673" s="295"/>
      <c r="V673" s="295"/>
      <c r="W673" s="295"/>
    </row>
    <row r="674" spans="11:23" x14ac:dyDescent="0.25">
      <c r="K674" s="295"/>
      <c r="L674" s="295"/>
      <c r="M674" s="295"/>
      <c r="N674" s="295"/>
      <c r="O674" s="295"/>
      <c r="P674" s="295"/>
      <c r="Q674" s="295"/>
      <c r="R674" s="295"/>
      <c r="S674" s="295"/>
      <c r="T674" s="295"/>
      <c r="U674" s="295"/>
      <c r="V674" s="295"/>
      <c r="W674" s="295"/>
    </row>
    <row r="675" spans="11:23" x14ac:dyDescent="0.25">
      <c r="K675" s="295"/>
      <c r="L675" s="295"/>
      <c r="M675" s="295"/>
      <c r="N675" s="295"/>
      <c r="O675" s="295"/>
      <c r="P675" s="295"/>
      <c r="Q675" s="295"/>
      <c r="R675" s="295"/>
      <c r="S675" s="295"/>
      <c r="T675" s="295"/>
      <c r="U675" s="295"/>
      <c r="V675" s="295"/>
      <c r="W675" s="295"/>
    </row>
    <row r="676" spans="11:23" x14ac:dyDescent="0.25">
      <c r="K676" s="295"/>
      <c r="L676" s="295"/>
      <c r="M676" s="295"/>
      <c r="N676" s="295"/>
      <c r="O676" s="295"/>
      <c r="P676" s="295"/>
      <c r="Q676" s="295"/>
      <c r="R676" s="295"/>
      <c r="S676" s="295"/>
      <c r="T676" s="295"/>
      <c r="U676" s="295"/>
      <c r="V676" s="295"/>
      <c r="W676" s="295"/>
    </row>
    <row r="677" spans="11:23" x14ac:dyDescent="0.25">
      <c r="K677" s="295"/>
      <c r="L677" s="295"/>
      <c r="M677" s="295"/>
      <c r="N677" s="295"/>
      <c r="O677" s="295"/>
      <c r="P677" s="295"/>
      <c r="Q677" s="295"/>
      <c r="R677" s="295"/>
      <c r="S677" s="295"/>
      <c r="T677" s="295"/>
      <c r="U677" s="295"/>
      <c r="V677" s="295"/>
      <c r="W677" s="295"/>
    </row>
    <row r="678" spans="11:23" x14ac:dyDescent="0.25">
      <c r="K678" s="295"/>
      <c r="L678" s="295"/>
      <c r="M678" s="295"/>
      <c r="N678" s="295"/>
      <c r="O678" s="295"/>
      <c r="P678" s="295"/>
      <c r="Q678" s="295"/>
      <c r="R678" s="295"/>
      <c r="S678" s="295"/>
      <c r="T678" s="295"/>
      <c r="U678" s="295"/>
      <c r="V678" s="295"/>
      <c r="W678" s="295"/>
    </row>
    <row r="679" spans="11:23" x14ac:dyDescent="0.25">
      <c r="K679" s="295"/>
      <c r="L679" s="295"/>
      <c r="M679" s="295"/>
      <c r="N679" s="295"/>
      <c r="O679" s="295"/>
      <c r="P679" s="295"/>
      <c r="Q679" s="295"/>
      <c r="R679" s="295"/>
      <c r="S679" s="295"/>
      <c r="T679" s="295"/>
      <c r="U679" s="295"/>
      <c r="V679" s="295"/>
      <c r="W679" s="295"/>
    </row>
    <row r="680" spans="11:23" x14ac:dyDescent="0.25">
      <c r="K680" s="295"/>
      <c r="L680" s="295"/>
      <c r="M680" s="295"/>
      <c r="N680" s="295"/>
      <c r="O680" s="295"/>
      <c r="P680" s="295"/>
      <c r="Q680" s="295"/>
      <c r="R680" s="295"/>
      <c r="S680" s="295"/>
      <c r="T680" s="295"/>
      <c r="U680" s="295"/>
      <c r="V680" s="295"/>
      <c r="W680" s="295"/>
    </row>
    <row r="681" spans="11:23" x14ac:dyDescent="0.25">
      <c r="K681" s="295"/>
      <c r="L681" s="295"/>
      <c r="M681" s="295"/>
      <c r="N681" s="295"/>
      <c r="O681" s="295"/>
      <c r="P681" s="295"/>
      <c r="Q681" s="295"/>
      <c r="R681" s="295"/>
      <c r="S681" s="295"/>
      <c r="T681" s="295"/>
      <c r="U681" s="295"/>
      <c r="V681" s="295"/>
      <c r="W681" s="295"/>
    </row>
    <row r="682" spans="11:23" x14ac:dyDescent="0.25">
      <c r="K682" s="295"/>
      <c r="L682" s="295"/>
      <c r="M682" s="295"/>
      <c r="N682" s="295"/>
      <c r="O682" s="295"/>
      <c r="P682" s="295"/>
      <c r="Q682" s="295"/>
      <c r="R682" s="295"/>
      <c r="S682" s="295"/>
      <c r="T682" s="295"/>
      <c r="U682" s="295"/>
      <c r="V682" s="295"/>
      <c r="W682" s="295"/>
    </row>
    <row r="683" spans="11:23" x14ac:dyDescent="0.25">
      <c r="K683" s="295"/>
      <c r="L683" s="295"/>
      <c r="M683" s="295"/>
      <c r="N683" s="295"/>
      <c r="O683" s="295"/>
      <c r="P683" s="295"/>
      <c r="Q683" s="295"/>
      <c r="R683" s="295"/>
      <c r="S683" s="295"/>
      <c r="T683" s="295"/>
      <c r="U683" s="295"/>
      <c r="V683" s="295"/>
      <c r="W683" s="295"/>
    </row>
    <row r="684" spans="11:23" x14ac:dyDescent="0.25">
      <c r="K684" s="295"/>
      <c r="L684" s="295"/>
      <c r="M684" s="295"/>
      <c r="N684" s="295"/>
      <c r="O684" s="295"/>
      <c r="P684" s="295"/>
      <c r="Q684" s="295"/>
      <c r="R684" s="295"/>
      <c r="S684" s="295"/>
      <c r="T684" s="295"/>
      <c r="U684" s="295"/>
      <c r="V684" s="295"/>
      <c r="W684" s="295"/>
    </row>
    <row r="685" spans="11:23" x14ac:dyDescent="0.25">
      <c r="K685" s="295"/>
      <c r="L685" s="295"/>
      <c r="M685" s="295"/>
      <c r="N685" s="295"/>
      <c r="O685" s="295"/>
      <c r="P685" s="295"/>
      <c r="Q685" s="295"/>
      <c r="R685" s="295"/>
      <c r="S685" s="295"/>
      <c r="T685" s="295"/>
      <c r="U685" s="295"/>
      <c r="V685" s="295"/>
      <c r="W685" s="295"/>
    </row>
    <row r="686" spans="11:23" x14ac:dyDescent="0.25">
      <c r="K686" s="295"/>
      <c r="L686" s="295"/>
      <c r="M686" s="295"/>
      <c r="N686" s="295"/>
      <c r="O686" s="295"/>
      <c r="P686" s="295"/>
      <c r="Q686" s="295"/>
      <c r="R686" s="295"/>
      <c r="S686" s="295"/>
      <c r="T686" s="295"/>
      <c r="U686" s="295"/>
      <c r="V686" s="295"/>
      <c r="W686" s="295"/>
    </row>
    <row r="687" spans="11:23" x14ac:dyDescent="0.25">
      <c r="K687" s="295"/>
      <c r="L687" s="295"/>
      <c r="M687" s="295"/>
      <c r="N687" s="295"/>
      <c r="O687" s="295"/>
      <c r="P687" s="295"/>
      <c r="Q687" s="295"/>
      <c r="R687" s="295"/>
      <c r="S687" s="295"/>
      <c r="T687" s="295"/>
      <c r="U687" s="295"/>
      <c r="V687" s="295"/>
      <c r="W687" s="295"/>
    </row>
    <row r="688" spans="11:23" x14ac:dyDescent="0.25">
      <c r="K688" s="295"/>
      <c r="L688" s="295"/>
      <c r="M688" s="295"/>
      <c r="N688" s="295"/>
      <c r="O688" s="295"/>
      <c r="P688" s="295"/>
      <c r="Q688" s="295"/>
      <c r="R688" s="295"/>
      <c r="S688" s="295"/>
      <c r="T688" s="295"/>
      <c r="U688" s="295"/>
      <c r="V688" s="295"/>
      <c r="W688" s="295"/>
    </row>
    <row r="689" spans="11:23" x14ac:dyDescent="0.25">
      <c r="K689" s="295"/>
      <c r="L689" s="295"/>
      <c r="M689" s="295"/>
      <c r="N689" s="295"/>
      <c r="O689" s="295"/>
      <c r="P689" s="295"/>
      <c r="Q689" s="295"/>
      <c r="R689" s="295"/>
      <c r="S689" s="295"/>
      <c r="T689" s="295"/>
      <c r="U689" s="295"/>
      <c r="V689" s="295"/>
      <c r="W689" s="295"/>
    </row>
    <row r="690" spans="11:23" x14ac:dyDescent="0.25">
      <c r="K690" s="295"/>
      <c r="L690" s="295"/>
      <c r="M690" s="295"/>
      <c r="N690" s="295"/>
      <c r="O690" s="295"/>
      <c r="P690" s="295"/>
      <c r="Q690" s="295"/>
      <c r="R690" s="295"/>
      <c r="S690" s="295"/>
      <c r="T690" s="295"/>
      <c r="U690" s="295"/>
      <c r="V690" s="295"/>
      <c r="W690" s="295"/>
    </row>
    <row r="691" spans="11:23" x14ac:dyDescent="0.25">
      <c r="K691" s="295"/>
      <c r="L691" s="295"/>
      <c r="M691" s="295"/>
      <c r="N691" s="295"/>
      <c r="O691" s="295"/>
      <c r="P691" s="295"/>
      <c r="Q691" s="295"/>
      <c r="R691" s="295"/>
      <c r="S691" s="295"/>
      <c r="T691" s="295"/>
      <c r="U691" s="295"/>
      <c r="V691" s="295"/>
      <c r="W691" s="295"/>
    </row>
    <row r="692" spans="11:23" x14ac:dyDescent="0.25">
      <c r="K692" s="295"/>
      <c r="L692" s="295"/>
      <c r="M692" s="295"/>
      <c r="N692" s="295"/>
      <c r="O692" s="295"/>
      <c r="P692" s="295"/>
      <c r="Q692" s="295"/>
      <c r="R692" s="295"/>
      <c r="S692" s="295"/>
      <c r="T692" s="295"/>
      <c r="U692" s="295"/>
      <c r="V692" s="295"/>
      <c r="W692" s="295"/>
    </row>
    <row r="693" spans="11:23" x14ac:dyDescent="0.25">
      <c r="K693" s="295"/>
      <c r="L693" s="295"/>
      <c r="M693" s="295"/>
      <c r="N693" s="295"/>
      <c r="O693" s="295"/>
      <c r="P693" s="295"/>
      <c r="Q693" s="295"/>
      <c r="R693" s="295"/>
      <c r="S693" s="295"/>
      <c r="T693" s="295"/>
      <c r="U693" s="295"/>
      <c r="V693" s="295"/>
      <c r="W693" s="295"/>
    </row>
    <row r="694" spans="11:23" x14ac:dyDescent="0.25">
      <c r="K694" s="295"/>
      <c r="L694" s="295"/>
      <c r="M694" s="295"/>
      <c r="N694" s="295"/>
      <c r="O694" s="295"/>
      <c r="P694" s="295"/>
      <c r="Q694" s="295"/>
      <c r="R694" s="295"/>
      <c r="S694" s="295"/>
      <c r="T694" s="295"/>
      <c r="U694" s="295"/>
      <c r="V694" s="295"/>
      <c r="W694" s="295"/>
    </row>
    <row r="695" spans="11:23" x14ac:dyDescent="0.25">
      <c r="K695" s="295"/>
      <c r="L695" s="295"/>
      <c r="M695" s="295"/>
      <c r="N695" s="295"/>
      <c r="O695" s="295"/>
      <c r="P695" s="295"/>
      <c r="Q695" s="295"/>
      <c r="R695" s="295"/>
      <c r="S695" s="295"/>
      <c r="T695" s="295"/>
      <c r="U695" s="295"/>
      <c r="V695" s="295"/>
      <c r="W695" s="295"/>
    </row>
    <row r="696" spans="11:23" x14ac:dyDescent="0.25">
      <c r="K696" s="295"/>
      <c r="L696" s="295"/>
      <c r="M696" s="295"/>
      <c r="N696" s="295"/>
      <c r="O696" s="295"/>
      <c r="P696" s="295"/>
      <c r="Q696" s="295"/>
      <c r="R696" s="295"/>
      <c r="S696" s="295"/>
      <c r="T696" s="295"/>
      <c r="U696" s="295"/>
      <c r="V696" s="295"/>
      <c r="W696" s="295"/>
    </row>
    <row r="697" spans="11:23" x14ac:dyDescent="0.25">
      <c r="K697" s="295"/>
      <c r="L697" s="295"/>
      <c r="M697" s="295"/>
      <c r="N697" s="295"/>
      <c r="O697" s="295"/>
      <c r="P697" s="295"/>
      <c r="Q697" s="295"/>
      <c r="R697" s="295"/>
      <c r="S697" s="295"/>
      <c r="T697" s="295"/>
      <c r="U697" s="295"/>
      <c r="V697" s="295"/>
      <c r="W697" s="295"/>
    </row>
    <row r="698" spans="11:23" x14ac:dyDescent="0.25">
      <c r="K698" s="295"/>
      <c r="L698" s="295"/>
      <c r="M698" s="295"/>
      <c r="N698" s="295"/>
      <c r="O698" s="295"/>
      <c r="P698" s="295"/>
      <c r="Q698" s="295"/>
      <c r="R698" s="295"/>
      <c r="S698" s="295"/>
      <c r="T698" s="295"/>
      <c r="U698" s="295"/>
      <c r="V698" s="295"/>
      <c r="W698" s="295"/>
    </row>
    <row r="699" spans="11:23" x14ac:dyDescent="0.25">
      <c r="K699" s="295"/>
      <c r="L699" s="295"/>
      <c r="M699" s="295"/>
      <c r="N699" s="295"/>
      <c r="O699" s="295"/>
      <c r="P699" s="295"/>
      <c r="Q699" s="295"/>
      <c r="R699" s="295"/>
      <c r="S699" s="295"/>
      <c r="T699" s="295"/>
      <c r="U699" s="295"/>
      <c r="V699" s="295"/>
      <c r="W699" s="295"/>
    </row>
    <row r="700" spans="11:23" x14ac:dyDescent="0.25">
      <c r="K700" s="295"/>
      <c r="L700" s="295"/>
      <c r="M700" s="295"/>
      <c r="N700" s="295"/>
      <c r="O700" s="295"/>
      <c r="P700" s="295"/>
      <c r="Q700" s="295"/>
      <c r="R700" s="295"/>
      <c r="S700" s="295"/>
      <c r="T700" s="295"/>
      <c r="U700" s="295"/>
      <c r="V700" s="295"/>
      <c r="W700" s="295"/>
    </row>
    <row r="701" spans="11:23" x14ac:dyDescent="0.25">
      <c r="K701" s="295"/>
      <c r="L701" s="295"/>
      <c r="M701" s="295"/>
      <c r="N701" s="295"/>
      <c r="O701" s="295"/>
      <c r="P701" s="295"/>
      <c r="Q701" s="295"/>
      <c r="R701" s="295"/>
      <c r="S701" s="295"/>
      <c r="T701" s="295"/>
      <c r="U701" s="295"/>
      <c r="V701" s="295"/>
      <c r="W701" s="295"/>
    </row>
    <row r="702" spans="11:23" x14ac:dyDescent="0.25">
      <c r="K702" s="295"/>
      <c r="L702" s="295"/>
      <c r="M702" s="295"/>
      <c r="N702" s="295"/>
      <c r="O702" s="295"/>
      <c r="P702" s="295"/>
      <c r="Q702" s="295"/>
      <c r="R702" s="295"/>
      <c r="S702" s="295"/>
      <c r="T702" s="295"/>
      <c r="U702" s="295"/>
      <c r="V702" s="295"/>
      <c r="W702" s="295"/>
    </row>
    <row r="703" spans="11:23" x14ac:dyDescent="0.25">
      <c r="K703" s="295"/>
      <c r="L703" s="295"/>
      <c r="M703" s="295"/>
      <c r="N703" s="295"/>
      <c r="O703" s="295"/>
      <c r="P703" s="295"/>
      <c r="Q703" s="295"/>
      <c r="R703" s="295"/>
      <c r="S703" s="295"/>
      <c r="T703" s="295"/>
      <c r="U703" s="295"/>
      <c r="V703" s="295"/>
      <c r="W703" s="295"/>
    </row>
    <row r="704" spans="11:23" x14ac:dyDescent="0.25">
      <c r="K704" s="295"/>
      <c r="L704" s="295"/>
      <c r="M704" s="295"/>
      <c r="N704" s="295"/>
      <c r="O704" s="295"/>
      <c r="P704" s="295"/>
      <c r="Q704" s="295"/>
      <c r="R704" s="295"/>
      <c r="S704" s="295"/>
      <c r="T704" s="295"/>
      <c r="U704" s="295"/>
      <c r="V704" s="295"/>
      <c r="W704" s="295"/>
    </row>
    <row r="705" spans="11:23" x14ac:dyDescent="0.25">
      <c r="K705" s="295"/>
      <c r="L705" s="295"/>
      <c r="M705" s="295"/>
      <c r="N705" s="295"/>
      <c r="O705" s="295"/>
      <c r="P705" s="295"/>
      <c r="Q705" s="295"/>
      <c r="R705" s="295"/>
      <c r="S705" s="295"/>
      <c r="T705" s="295"/>
      <c r="U705" s="295"/>
      <c r="V705" s="295"/>
      <c r="W705" s="295"/>
    </row>
    <row r="706" spans="11:23" x14ac:dyDescent="0.25">
      <c r="K706" s="295"/>
      <c r="L706" s="295"/>
      <c r="M706" s="295"/>
      <c r="N706" s="295"/>
      <c r="O706" s="295"/>
      <c r="P706" s="295"/>
      <c r="Q706" s="295"/>
      <c r="R706" s="295"/>
      <c r="S706" s="295"/>
      <c r="T706" s="295"/>
      <c r="U706" s="295"/>
      <c r="V706" s="295"/>
      <c r="W706" s="295"/>
    </row>
    <row r="707" spans="11:23" x14ac:dyDescent="0.25">
      <c r="K707" s="295"/>
      <c r="L707" s="295"/>
      <c r="M707" s="295"/>
      <c r="N707" s="295"/>
      <c r="O707" s="295"/>
      <c r="P707" s="295"/>
      <c r="Q707" s="295"/>
      <c r="R707" s="295"/>
      <c r="S707" s="295"/>
      <c r="T707" s="295"/>
      <c r="U707" s="295"/>
      <c r="V707" s="295"/>
      <c r="W707" s="295"/>
    </row>
    <row r="708" spans="11:23" x14ac:dyDescent="0.25">
      <c r="K708" s="295"/>
      <c r="L708" s="295"/>
      <c r="M708" s="295"/>
      <c r="N708" s="295"/>
      <c r="O708" s="295"/>
      <c r="P708" s="295"/>
      <c r="Q708" s="295"/>
      <c r="R708" s="295"/>
      <c r="S708" s="295"/>
      <c r="T708" s="295"/>
      <c r="U708" s="295"/>
      <c r="V708" s="295"/>
      <c r="W708" s="295"/>
    </row>
    <row r="709" spans="11:23" x14ac:dyDescent="0.25">
      <c r="K709" s="295"/>
      <c r="L709" s="295"/>
      <c r="M709" s="295"/>
      <c r="N709" s="295"/>
      <c r="O709" s="295"/>
      <c r="P709" s="295"/>
      <c r="Q709" s="295"/>
      <c r="R709" s="295"/>
      <c r="S709" s="295"/>
      <c r="T709" s="295"/>
      <c r="U709" s="295"/>
      <c r="V709" s="295"/>
      <c r="W709" s="295"/>
    </row>
    <row r="710" spans="11:23" x14ac:dyDescent="0.25">
      <c r="K710" s="295"/>
      <c r="L710" s="295"/>
      <c r="M710" s="295"/>
      <c r="N710" s="295"/>
      <c r="O710" s="295"/>
      <c r="P710" s="295"/>
      <c r="Q710" s="295"/>
      <c r="R710" s="295"/>
      <c r="S710" s="295"/>
      <c r="T710" s="295"/>
      <c r="U710" s="295"/>
      <c r="V710" s="295"/>
      <c r="W710" s="295"/>
    </row>
    <row r="711" spans="11:23" x14ac:dyDescent="0.25">
      <c r="K711" s="295"/>
      <c r="L711" s="295"/>
      <c r="M711" s="295"/>
      <c r="N711" s="295"/>
      <c r="O711" s="295"/>
      <c r="P711" s="295"/>
      <c r="Q711" s="295"/>
      <c r="R711" s="295"/>
      <c r="S711" s="295"/>
      <c r="T711" s="295"/>
      <c r="U711" s="295"/>
      <c r="V711" s="295"/>
      <c r="W711" s="295"/>
    </row>
    <row r="712" spans="11:23" x14ac:dyDescent="0.25">
      <c r="K712" s="295"/>
      <c r="L712" s="295"/>
      <c r="M712" s="295"/>
      <c r="N712" s="295"/>
      <c r="O712" s="295"/>
      <c r="P712" s="295"/>
      <c r="Q712" s="295"/>
      <c r="R712" s="295"/>
      <c r="S712" s="295"/>
      <c r="T712" s="295"/>
      <c r="U712" s="295"/>
      <c r="V712" s="295"/>
      <c r="W712" s="295"/>
    </row>
    <row r="713" spans="11:23" x14ac:dyDescent="0.25">
      <c r="K713" s="295"/>
      <c r="L713" s="295"/>
      <c r="M713" s="295"/>
      <c r="N713" s="295"/>
      <c r="O713" s="295"/>
      <c r="P713" s="295"/>
      <c r="Q713" s="295"/>
      <c r="R713" s="295"/>
      <c r="S713" s="295"/>
      <c r="T713" s="295"/>
      <c r="U713" s="295"/>
      <c r="V713" s="295"/>
      <c r="W713" s="295"/>
    </row>
    <row r="714" spans="11:23" x14ac:dyDescent="0.25">
      <c r="K714" s="295"/>
      <c r="L714" s="295"/>
      <c r="M714" s="295"/>
      <c r="N714" s="295"/>
      <c r="O714" s="295"/>
      <c r="P714" s="295"/>
      <c r="Q714" s="295"/>
      <c r="R714" s="295"/>
      <c r="S714" s="295"/>
      <c r="T714" s="295"/>
      <c r="U714" s="295"/>
      <c r="V714" s="295"/>
      <c r="W714" s="295"/>
    </row>
    <row r="715" spans="11:23" x14ac:dyDescent="0.25">
      <c r="K715" s="295"/>
      <c r="L715" s="295"/>
      <c r="M715" s="295"/>
      <c r="N715" s="295"/>
      <c r="O715" s="295"/>
      <c r="P715" s="295"/>
      <c r="Q715" s="295"/>
      <c r="R715" s="295"/>
      <c r="S715" s="295"/>
      <c r="T715" s="295"/>
      <c r="U715" s="295"/>
      <c r="V715" s="295"/>
      <c r="W715" s="295"/>
    </row>
    <row r="716" spans="11:23" x14ac:dyDescent="0.25">
      <c r="K716" s="295"/>
      <c r="L716" s="295"/>
      <c r="M716" s="295"/>
      <c r="N716" s="295"/>
      <c r="O716" s="295"/>
      <c r="P716" s="295"/>
      <c r="Q716" s="295"/>
      <c r="R716" s="295"/>
      <c r="S716" s="295"/>
      <c r="T716" s="295"/>
      <c r="U716" s="295"/>
      <c r="V716" s="295"/>
      <c r="W716" s="295"/>
    </row>
    <row r="717" spans="11:23" x14ac:dyDescent="0.25">
      <c r="K717" s="295"/>
      <c r="L717" s="295"/>
      <c r="M717" s="295"/>
      <c r="N717" s="295"/>
      <c r="O717" s="295"/>
      <c r="P717" s="295"/>
      <c r="Q717" s="295"/>
      <c r="R717" s="295"/>
      <c r="S717" s="295"/>
      <c r="T717" s="295"/>
      <c r="U717" s="295"/>
      <c r="V717" s="295"/>
      <c r="W717" s="295"/>
    </row>
    <row r="718" spans="11:23" x14ac:dyDescent="0.25">
      <c r="K718" s="295"/>
      <c r="L718" s="295"/>
      <c r="M718" s="295"/>
      <c r="N718" s="295"/>
      <c r="O718" s="295"/>
      <c r="P718" s="295"/>
      <c r="Q718" s="295"/>
      <c r="R718" s="295"/>
      <c r="S718" s="295"/>
      <c r="T718" s="295"/>
      <c r="U718" s="295"/>
      <c r="V718" s="295"/>
      <c r="W718" s="295"/>
    </row>
    <row r="719" spans="11:23" x14ac:dyDescent="0.25">
      <c r="K719" s="295"/>
      <c r="L719" s="295"/>
      <c r="M719" s="295"/>
      <c r="N719" s="295"/>
      <c r="O719" s="295"/>
      <c r="P719" s="295"/>
      <c r="Q719" s="295"/>
      <c r="R719" s="295"/>
      <c r="S719" s="295"/>
      <c r="T719" s="295"/>
      <c r="U719" s="295"/>
      <c r="V719" s="295"/>
      <c r="W719" s="295"/>
    </row>
    <row r="720" spans="11:23" x14ac:dyDescent="0.25">
      <c r="K720" s="310" t="s">
        <v>600</v>
      </c>
      <c r="L720" s="310" t="s">
        <v>600</v>
      </c>
      <c r="M720" s="310" t="s">
        <v>600</v>
      </c>
      <c r="N720" s="310" t="s">
        <v>600</v>
      </c>
      <c r="O720" s="310" t="s">
        <v>600</v>
      </c>
      <c r="P720" s="310" t="s">
        <v>600</v>
      </c>
      <c r="Q720" s="310" t="s">
        <v>600</v>
      </c>
      <c r="R720" s="310" t="s">
        <v>600</v>
      </c>
      <c r="S720" s="310" t="s">
        <v>600</v>
      </c>
      <c r="T720" s="310" t="s">
        <v>600</v>
      </c>
      <c r="U720" s="310" t="s">
        <v>600</v>
      </c>
      <c r="V720" s="310" t="s">
        <v>600</v>
      </c>
      <c r="W720" s="310" t="s">
        <v>600</v>
      </c>
    </row>
    <row r="721" spans="11:23" x14ac:dyDescent="0.25">
      <c r="K721" s="295"/>
      <c r="L721" s="295"/>
      <c r="M721" s="295"/>
      <c r="N721" s="295"/>
      <c r="O721" s="295"/>
      <c r="P721" s="295"/>
      <c r="Q721" s="295"/>
      <c r="R721" s="295"/>
      <c r="S721" s="295"/>
      <c r="T721" s="295"/>
      <c r="U721" s="295"/>
      <c r="V721" s="295"/>
      <c r="W721" s="295"/>
    </row>
    <row r="722" spans="11:23" x14ac:dyDescent="0.25">
      <c r="K722" s="295"/>
      <c r="L722" s="295"/>
      <c r="M722" s="295"/>
      <c r="N722" s="295"/>
      <c r="O722" s="295"/>
      <c r="P722" s="295"/>
      <c r="Q722" s="295"/>
      <c r="R722" s="295"/>
      <c r="S722" s="295"/>
      <c r="T722" s="295"/>
      <c r="U722" s="295"/>
      <c r="V722" s="295"/>
      <c r="W722" s="295"/>
    </row>
    <row r="723" spans="11:23" x14ac:dyDescent="0.25">
      <c r="K723" s="295"/>
      <c r="L723" s="295"/>
      <c r="M723" s="295"/>
      <c r="N723" s="295"/>
      <c r="O723" s="295"/>
      <c r="P723" s="295"/>
      <c r="Q723" s="295"/>
      <c r="R723" s="295"/>
      <c r="S723" s="295"/>
      <c r="T723" s="295"/>
      <c r="U723" s="295"/>
      <c r="V723" s="295"/>
      <c r="W723" s="295"/>
    </row>
    <row r="724" spans="11:23" x14ac:dyDescent="0.25">
      <c r="K724" s="295"/>
      <c r="L724" s="295"/>
      <c r="M724" s="295"/>
      <c r="N724" s="295"/>
      <c r="O724" s="295"/>
      <c r="P724" s="295"/>
      <c r="Q724" s="295"/>
      <c r="R724" s="295"/>
      <c r="S724" s="295"/>
      <c r="T724" s="295"/>
      <c r="U724" s="295"/>
      <c r="V724" s="295"/>
      <c r="W724" s="295"/>
    </row>
    <row r="725" spans="11:23" x14ac:dyDescent="0.25">
      <c r="K725" s="295"/>
      <c r="L725" s="295"/>
      <c r="M725" s="295"/>
      <c r="N725" s="295"/>
      <c r="O725" s="295"/>
      <c r="P725" s="295"/>
      <c r="Q725" s="295"/>
      <c r="R725" s="295"/>
      <c r="S725" s="295"/>
      <c r="T725" s="295"/>
      <c r="U725" s="295"/>
      <c r="V725" s="295"/>
      <c r="W725" s="295"/>
    </row>
    <row r="726" spans="11:23" x14ac:dyDescent="0.25">
      <c r="K726" s="295"/>
      <c r="L726" s="295"/>
      <c r="M726" s="295"/>
      <c r="N726" s="295"/>
      <c r="O726" s="295"/>
      <c r="P726" s="295"/>
      <c r="Q726" s="295"/>
      <c r="R726" s="295"/>
      <c r="S726" s="295"/>
      <c r="T726" s="295"/>
      <c r="U726" s="295"/>
      <c r="V726" s="295"/>
      <c r="W726" s="295"/>
    </row>
    <row r="727" spans="11:23" x14ac:dyDescent="0.25">
      <c r="K727" s="295"/>
      <c r="L727" s="295"/>
      <c r="M727" s="295"/>
      <c r="N727" s="295"/>
      <c r="O727" s="295"/>
      <c r="P727" s="295"/>
      <c r="Q727" s="295"/>
      <c r="R727" s="295"/>
      <c r="S727" s="295"/>
      <c r="T727" s="295"/>
      <c r="U727" s="295"/>
      <c r="V727" s="295"/>
      <c r="W727" s="295"/>
    </row>
    <row r="728" spans="11:23" x14ac:dyDescent="0.25">
      <c r="K728" s="295"/>
      <c r="L728" s="295"/>
      <c r="M728" s="295"/>
      <c r="N728" s="295"/>
      <c r="O728" s="295"/>
      <c r="P728" s="295"/>
      <c r="Q728" s="295"/>
      <c r="R728" s="295"/>
      <c r="S728" s="295"/>
      <c r="T728" s="295"/>
      <c r="U728" s="295"/>
      <c r="V728" s="295"/>
      <c r="W728" s="295"/>
    </row>
    <row r="729" spans="11:23" x14ac:dyDescent="0.25">
      <c r="K729" s="295"/>
      <c r="L729" s="295"/>
      <c r="M729" s="295"/>
      <c r="N729" s="295"/>
      <c r="O729" s="295"/>
      <c r="P729" s="295"/>
      <c r="Q729" s="295"/>
      <c r="R729" s="295"/>
      <c r="S729" s="295"/>
      <c r="T729" s="295"/>
      <c r="U729" s="295"/>
      <c r="V729" s="295"/>
      <c r="W729" s="295"/>
    </row>
    <row r="730" spans="11:23" x14ac:dyDescent="0.25">
      <c r="K730" s="295"/>
      <c r="L730" s="295"/>
      <c r="M730" s="295"/>
      <c r="N730" s="295"/>
      <c r="O730" s="295"/>
      <c r="P730" s="295"/>
      <c r="Q730" s="295"/>
      <c r="R730" s="295"/>
      <c r="S730" s="295"/>
      <c r="T730" s="295"/>
      <c r="U730" s="295"/>
      <c r="V730" s="295"/>
      <c r="W730" s="295"/>
    </row>
    <row r="731" spans="11:23" x14ac:dyDescent="0.25">
      <c r="K731" s="295"/>
      <c r="L731" s="295"/>
      <c r="M731" s="295"/>
      <c r="N731" s="295"/>
      <c r="O731" s="295"/>
      <c r="P731" s="295"/>
      <c r="Q731" s="295"/>
      <c r="R731" s="295"/>
      <c r="S731" s="295"/>
      <c r="T731" s="295"/>
      <c r="U731" s="295"/>
      <c r="V731" s="295"/>
      <c r="W731" s="295"/>
    </row>
    <row r="732" spans="11:23" x14ac:dyDescent="0.25">
      <c r="K732" s="295"/>
      <c r="L732" s="295"/>
      <c r="M732" s="295"/>
      <c r="N732" s="295"/>
      <c r="O732" s="295"/>
      <c r="P732" s="295"/>
      <c r="Q732" s="295"/>
      <c r="R732" s="295"/>
      <c r="S732" s="295"/>
      <c r="T732" s="295"/>
      <c r="U732" s="295"/>
      <c r="V732" s="295"/>
      <c r="W732" s="295"/>
    </row>
    <row r="733" spans="11:23" x14ac:dyDescent="0.25">
      <c r="K733" s="295"/>
      <c r="L733" s="295"/>
      <c r="M733" s="295"/>
      <c r="N733" s="295"/>
      <c r="O733" s="295"/>
      <c r="P733" s="295"/>
      <c r="Q733" s="295"/>
      <c r="R733" s="295"/>
      <c r="S733" s="295"/>
      <c r="T733" s="295"/>
      <c r="U733" s="295"/>
      <c r="V733" s="295"/>
      <c r="W733" s="295"/>
    </row>
    <row r="734" spans="11:23" x14ac:dyDescent="0.25">
      <c r="K734" s="295"/>
      <c r="L734" s="295"/>
      <c r="M734" s="295"/>
      <c r="N734" s="295"/>
      <c r="O734" s="295"/>
      <c r="P734" s="295"/>
      <c r="Q734" s="295"/>
      <c r="R734" s="295"/>
      <c r="S734" s="295"/>
      <c r="T734" s="295"/>
      <c r="U734" s="295"/>
      <c r="V734" s="295"/>
      <c r="W734" s="295"/>
    </row>
    <row r="735" spans="11:23" x14ac:dyDescent="0.25">
      <c r="K735" s="295"/>
      <c r="L735" s="295"/>
      <c r="M735" s="295"/>
      <c r="N735" s="295"/>
      <c r="O735" s="295"/>
      <c r="P735" s="295"/>
      <c r="Q735" s="295"/>
      <c r="R735" s="295"/>
      <c r="S735" s="295"/>
      <c r="T735" s="295"/>
      <c r="U735" s="295"/>
      <c r="V735" s="295"/>
      <c r="W735" s="295"/>
    </row>
    <row r="736" spans="11:23" x14ac:dyDescent="0.25">
      <c r="K736" s="295"/>
      <c r="L736" s="295"/>
      <c r="M736" s="295"/>
      <c r="N736" s="295"/>
      <c r="O736" s="295"/>
      <c r="P736" s="295"/>
      <c r="Q736" s="295"/>
      <c r="R736" s="295"/>
      <c r="S736" s="295"/>
      <c r="T736" s="295"/>
      <c r="U736" s="295"/>
      <c r="V736" s="295"/>
      <c r="W736" s="295"/>
    </row>
    <row r="737" spans="11:23" x14ac:dyDescent="0.25">
      <c r="K737" s="295"/>
      <c r="L737" s="295"/>
      <c r="M737" s="295"/>
      <c r="N737" s="295"/>
      <c r="O737" s="295"/>
      <c r="P737" s="295"/>
      <c r="Q737" s="295"/>
      <c r="R737" s="295"/>
      <c r="S737" s="295"/>
      <c r="T737" s="295"/>
      <c r="U737" s="295"/>
      <c r="V737" s="295"/>
      <c r="W737" s="295"/>
    </row>
    <row r="738" spans="11:23" x14ac:dyDescent="0.25">
      <c r="K738" s="295"/>
      <c r="L738" s="295"/>
      <c r="M738" s="295"/>
      <c r="N738" s="295"/>
      <c r="O738" s="295"/>
      <c r="P738" s="295"/>
      <c r="Q738" s="295"/>
      <c r="R738" s="295"/>
      <c r="S738" s="295"/>
      <c r="T738" s="295"/>
      <c r="U738" s="295"/>
      <c r="V738" s="295"/>
      <c r="W738" s="295"/>
    </row>
    <row r="739" spans="11:23" x14ac:dyDescent="0.25">
      <c r="K739" s="295"/>
      <c r="L739" s="295"/>
      <c r="M739" s="295"/>
      <c r="N739" s="295"/>
      <c r="O739" s="295"/>
      <c r="P739" s="295"/>
      <c r="Q739" s="295"/>
      <c r="R739" s="295"/>
      <c r="S739" s="295"/>
      <c r="T739" s="295"/>
      <c r="U739" s="295"/>
      <c r="V739" s="295"/>
      <c r="W739" s="295"/>
    </row>
    <row r="740" spans="11:23" x14ac:dyDescent="0.25">
      <c r="K740" s="295"/>
      <c r="L740" s="295"/>
      <c r="M740" s="295"/>
      <c r="N740" s="295"/>
      <c r="O740" s="295"/>
      <c r="P740" s="295"/>
      <c r="Q740" s="295"/>
      <c r="R740" s="295"/>
      <c r="S740" s="295"/>
      <c r="T740" s="295"/>
      <c r="U740" s="295"/>
      <c r="V740" s="295"/>
      <c r="W740" s="295"/>
    </row>
    <row r="741" spans="11:23" x14ac:dyDescent="0.25">
      <c r="K741" s="295"/>
      <c r="L741" s="295"/>
      <c r="M741" s="295"/>
      <c r="N741" s="295"/>
      <c r="O741" s="295"/>
      <c r="P741" s="295"/>
      <c r="Q741" s="295"/>
      <c r="R741" s="295"/>
      <c r="S741" s="295"/>
      <c r="T741" s="295"/>
      <c r="U741" s="295"/>
      <c r="V741" s="295"/>
      <c r="W741" s="295"/>
    </row>
    <row r="742" spans="11:23" x14ac:dyDescent="0.25">
      <c r="K742" s="295"/>
      <c r="L742" s="295"/>
      <c r="M742" s="295"/>
      <c r="N742" s="295"/>
      <c r="O742" s="295"/>
      <c r="P742" s="295"/>
      <c r="Q742" s="295"/>
      <c r="R742" s="295"/>
      <c r="S742" s="295"/>
      <c r="T742" s="295"/>
      <c r="U742" s="295"/>
      <c r="V742" s="295"/>
      <c r="W742" s="295"/>
    </row>
    <row r="743" spans="11:23" x14ac:dyDescent="0.25">
      <c r="K743" s="295"/>
      <c r="L743" s="295"/>
      <c r="M743" s="295"/>
      <c r="N743" s="295"/>
      <c r="O743" s="295"/>
      <c r="P743" s="295"/>
      <c r="Q743" s="295"/>
      <c r="R743" s="295"/>
      <c r="S743" s="295"/>
      <c r="T743" s="295"/>
      <c r="U743" s="295"/>
      <c r="V743" s="295"/>
      <c r="W743" s="295"/>
    </row>
    <row r="744" spans="11:23" x14ac:dyDescent="0.25">
      <c r="K744" s="295"/>
      <c r="L744" s="295"/>
      <c r="M744" s="295"/>
      <c r="N744" s="295"/>
      <c r="O744" s="295"/>
      <c r="P744" s="295"/>
      <c r="Q744" s="295"/>
      <c r="R744" s="295"/>
      <c r="S744" s="295"/>
      <c r="T744" s="295"/>
      <c r="U744" s="295"/>
      <c r="V744" s="295"/>
      <c r="W744" s="295"/>
    </row>
    <row r="745" spans="11:23" x14ac:dyDescent="0.25">
      <c r="K745" s="295"/>
      <c r="L745" s="295"/>
      <c r="M745" s="295"/>
      <c r="N745" s="295"/>
      <c r="O745" s="295"/>
      <c r="P745" s="295"/>
      <c r="Q745" s="295"/>
      <c r="R745" s="295"/>
      <c r="S745" s="295"/>
      <c r="T745" s="295"/>
      <c r="U745" s="295"/>
      <c r="V745" s="295"/>
      <c r="W745" s="295"/>
    </row>
    <row r="746" spans="11:23" x14ac:dyDescent="0.25">
      <c r="K746" s="295"/>
      <c r="L746" s="295"/>
      <c r="M746" s="295"/>
      <c r="N746" s="295"/>
      <c r="O746" s="295"/>
      <c r="P746" s="295"/>
      <c r="Q746" s="295"/>
      <c r="R746" s="295"/>
      <c r="S746" s="295"/>
      <c r="T746" s="295"/>
      <c r="U746" s="295"/>
      <c r="V746" s="295"/>
      <c r="W746" s="295"/>
    </row>
    <row r="747" spans="11:23" x14ac:dyDescent="0.25">
      <c r="K747" s="295"/>
      <c r="L747" s="295"/>
      <c r="M747" s="295"/>
      <c r="N747" s="295"/>
      <c r="O747" s="295"/>
      <c r="P747" s="295"/>
      <c r="Q747" s="295"/>
      <c r="R747" s="295"/>
      <c r="S747" s="295"/>
      <c r="T747" s="295"/>
      <c r="U747" s="295"/>
      <c r="V747" s="295"/>
      <c r="W747" s="295"/>
    </row>
    <row r="748" spans="11:23" x14ac:dyDescent="0.25">
      <c r="K748" s="295"/>
      <c r="L748" s="295"/>
      <c r="M748" s="295"/>
      <c r="N748" s="295"/>
      <c r="O748" s="295"/>
      <c r="P748" s="295"/>
      <c r="Q748" s="295"/>
      <c r="R748" s="295"/>
      <c r="S748" s="295"/>
      <c r="T748" s="295"/>
      <c r="U748" s="295"/>
      <c r="V748" s="295"/>
      <c r="W748" s="295"/>
    </row>
    <row r="749" spans="11:23" x14ac:dyDescent="0.25">
      <c r="K749" s="295"/>
      <c r="L749" s="295"/>
      <c r="M749" s="295"/>
      <c r="N749" s="295"/>
      <c r="O749" s="295"/>
      <c r="P749" s="295"/>
      <c r="Q749" s="295"/>
      <c r="R749" s="295"/>
      <c r="S749" s="295"/>
      <c r="T749" s="295"/>
      <c r="U749" s="295"/>
      <c r="V749" s="295"/>
      <c r="W749" s="295"/>
    </row>
    <row r="750" spans="11:23" x14ac:dyDescent="0.25">
      <c r="K750" s="295"/>
      <c r="L750" s="295"/>
      <c r="M750" s="295"/>
      <c r="N750" s="295"/>
      <c r="O750" s="295"/>
      <c r="P750" s="295"/>
      <c r="Q750" s="295"/>
      <c r="R750" s="295"/>
      <c r="S750" s="295"/>
      <c r="T750" s="295"/>
      <c r="U750" s="295"/>
      <c r="V750" s="295"/>
      <c r="W750" s="295"/>
    </row>
    <row r="751" spans="11:23" x14ac:dyDescent="0.25">
      <c r="K751" s="295"/>
      <c r="L751" s="295"/>
      <c r="M751" s="295"/>
      <c r="N751" s="295"/>
      <c r="O751" s="295"/>
      <c r="P751" s="295"/>
      <c r="Q751" s="295"/>
      <c r="R751" s="295"/>
      <c r="S751" s="295"/>
      <c r="T751" s="295"/>
      <c r="U751" s="295"/>
      <c r="V751" s="295"/>
      <c r="W751" s="295"/>
    </row>
    <row r="752" spans="11:23" x14ac:dyDescent="0.25">
      <c r="K752" s="295"/>
      <c r="L752" s="295"/>
      <c r="M752" s="295"/>
      <c r="N752" s="295"/>
      <c r="O752" s="295"/>
      <c r="P752" s="295"/>
      <c r="Q752" s="295"/>
      <c r="R752" s="295"/>
      <c r="S752" s="295"/>
      <c r="T752" s="295"/>
      <c r="U752" s="295"/>
      <c r="V752" s="295"/>
      <c r="W752" s="295"/>
    </row>
    <row r="753" spans="11:23" x14ac:dyDescent="0.25">
      <c r="K753" s="295"/>
      <c r="L753" s="295"/>
      <c r="M753" s="295"/>
      <c r="N753" s="295"/>
      <c r="O753" s="295"/>
      <c r="P753" s="295"/>
      <c r="Q753" s="295"/>
      <c r="R753" s="295"/>
      <c r="S753" s="295"/>
      <c r="T753" s="295"/>
      <c r="U753" s="295"/>
      <c r="V753" s="295"/>
      <c r="W753" s="295"/>
    </row>
    <row r="754" spans="11:23" x14ac:dyDescent="0.25">
      <c r="K754" s="295"/>
      <c r="L754" s="295"/>
      <c r="M754" s="295"/>
      <c r="N754" s="295"/>
      <c r="O754" s="295"/>
      <c r="P754" s="295"/>
      <c r="Q754" s="295"/>
      <c r="R754" s="295"/>
      <c r="S754" s="295"/>
      <c r="T754" s="295"/>
      <c r="U754" s="295"/>
      <c r="V754" s="295"/>
      <c r="W754" s="295"/>
    </row>
    <row r="755" spans="11:23" x14ac:dyDescent="0.25">
      <c r="K755" s="295"/>
      <c r="L755" s="295"/>
      <c r="M755" s="295"/>
      <c r="N755" s="295"/>
      <c r="O755" s="295"/>
      <c r="P755" s="295"/>
      <c r="Q755" s="295"/>
      <c r="R755" s="295"/>
      <c r="S755" s="295"/>
      <c r="T755" s="295"/>
      <c r="U755" s="295"/>
      <c r="V755" s="295"/>
      <c r="W755" s="295"/>
    </row>
    <row r="756" spans="11:23" x14ac:dyDescent="0.25">
      <c r="K756" s="295"/>
      <c r="L756" s="295"/>
      <c r="M756" s="295"/>
      <c r="N756" s="295"/>
      <c r="O756" s="295"/>
      <c r="P756" s="295"/>
      <c r="Q756" s="295"/>
      <c r="R756" s="295"/>
      <c r="S756" s="295"/>
      <c r="T756" s="295"/>
      <c r="U756" s="295"/>
      <c r="V756" s="295"/>
      <c r="W756" s="295"/>
    </row>
    <row r="757" spans="11:23" x14ac:dyDescent="0.25">
      <c r="K757" s="295"/>
      <c r="L757" s="295"/>
      <c r="M757" s="295"/>
      <c r="N757" s="295"/>
      <c r="O757" s="295"/>
      <c r="P757" s="295"/>
      <c r="Q757" s="295"/>
      <c r="R757" s="295"/>
      <c r="S757" s="295"/>
      <c r="T757" s="295"/>
      <c r="U757" s="295"/>
      <c r="V757" s="295"/>
      <c r="W757" s="295"/>
    </row>
    <row r="758" spans="11:23" x14ac:dyDescent="0.25">
      <c r="K758" s="295"/>
      <c r="L758" s="295"/>
      <c r="M758" s="295"/>
      <c r="N758" s="295"/>
      <c r="O758" s="295"/>
      <c r="P758" s="295"/>
      <c r="Q758" s="295"/>
      <c r="R758" s="295"/>
      <c r="S758" s="295"/>
      <c r="T758" s="295"/>
      <c r="U758" s="295"/>
      <c r="V758" s="295"/>
      <c r="W758" s="295"/>
    </row>
    <row r="759" spans="11:23" x14ac:dyDescent="0.25">
      <c r="K759" s="295"/>
      <c r="L759" s="295"/>
      <c r="M759" s="295"/>
      <c r="N759" s="295"/>
      <c r="O759" s="295"/>
      <c r="P759" s="295"/>
      <c r="Q759" s="295"/>
      <c r="R759" s="295"/>
      <c r="S759" s="295"/>
      <c r="T759" s="295"/>
      <c r="U759" s="295"/>
      <c r="V759" s="295"/>
      <c r="W759" s="295"/>
    </row>
    <row r="760" spans="11:23" x14ac:dyDescent="0.25">
      <c r="K760" s="295"/>
      <c r="L760" s="295"/>
      <c r="M760" s="295"/>
      <c r="N760" s="295"/>
      <c r="O760" s="295"/>
      <c r="P760" s="295"/>
      <c r="Q760" s="295"/>
      <c r="R760" s="295"/>
      <c r="S760" s="295"/>
      <c r="T760" s="295"/>
      <c r="U760" s="295"/>
      <c r="V760" s="295"/>
      <c r="W760" s="295"/>
    </row>
    <row r="761" spans="11:23" x14ac:dyDescent="0.25">
      <c r="K761" s="295"/>
      <c r="L761" s="295"/>
      <c r="M761" s="295"/>
      <c r="N761" s="295"/>
      <c r="O761" s="295"/>
      <c r="P761" s="295"/>
      <c r="Q761" s="295"/>
      <c r="R761" s="295"/>
      <c r="S761" s="295"/>
      <c r="T761" s="295"/>
      <c r="U761" s="295"/>
      <c r="V761" s="295"/>
      <c r="W761" s="295"/>
    </row>
    <row r="762" spans="11:23" x14ac:dyDescent="0.25">
      <c r="K762" s="295"/>
      <c r="L762" s="295"/>
      <c r="M762" s="295"/>
      <c r="N762" s="295"/>
      <c r="O762" s="295"/>
      <c r="P762" s="295"/>
      <c r="Q762" s="295"/>
      <c r="R762" s="295"/>
      <c r="S762" s="295"/>
      <c r="T762" s="295"/>
      <c r="U762" s="295"/>
      <c r="V762" s="295"/>
      <c r="W762" s="295"/>
    </row>
    <row r="763" spans="11:23" x14ac:dyDescent="0.25">
      <c r="K763" s="295"/>
      <c r="L763" s="295"/>
      <c r="M763" s="295"/>
      <c r="N763" s="295"/>
      <c r="O763" s="295"/>
      <c r="P763" s="295"/>
      <c r="Q763" s="295"/>
      <c r="R763" s="295"/>
      <c r="S763" s="295"/>
      <c r="T763" s="295"/>
      <c r="U763" s="295"/>
      <c r="V763" s="295"/>
      <c r="W763" s="295"/>
    </row>
    <row r="764" spans="11:23" x14ac:dyDescent="0.25">
      <c r="K764" s="295"/>
      <c r="L764" s="295"/>
      <c r="M764" s="295"/>
      <c r="N764" s="295"/>
      <c r="O764" s="295"/>
      <c r="P764" s="295"/>
      <c r="Q764" s="295"/>
      <c r="R764" s="295"/>
      <c r="S764" s="295"/>
      <c r="T764" s="295"/>
      <c r="U764" s="295"/>
      <c r="V764" s="295"/>
      <c r="W764" s="295"/>
    </row>
    <row r="765" spans="11:23" x14ac:dyDescent="0.25">
      <c r="K765" s="295"/>
      <c r="L765" s="295"/>
      <c r="M765" s="295"/>
      <c r="N765" s="295"/>
      <c r="O765" s="295"/>
      <c r="P765" s="295"/>
      <c r="Q765" s="295"/>
      <c r="R765" s="295"/>
      <c r="S765" s="295"/>
      <c r="T765" s="295"/>
      <c r="U765" s="295"/>
      <c r="V765" s="295"/>
      <c r="W765" s="295"/>
    </row>
    <row r="766" spans="11:23" x14ac:dyDescent="0.25">
      <c r="K766" s="295"/>
      <c r="L766" s="295"/>
      <c r="M766" s="295"/>
      <c r="N766" s="295"/>
      <c r="O766" s="295"/>
      <c r="P766" s="295"/>
      <c r="Q766" s="295"/>
      <c r="R766" s="295"/>
      <c r="S766" s="295"/>
      <c r="T766" s="295"/>
      <c r="U766" s="295"/>
      <c r="V766" s="295"/>
      <c r="W766" s="295"/>
    </row>
    <row r="767" spans="11:23" x14ac:dyDescent="0.25">
      <c r="K767" s="295"/>
      <c r="L767" s="295"/>
      <c r="M767" s="295"/>
      <c r="N767" s="295"/>
      <c r="O767" s="295"/>
      <c r="P767" s="295"/>
      <c r="Q767" s="295"/>
      <c r="R767" s="295"/>
      <c r="S767" s="295"/>
      <c r="T767" s="295"/>
      <c r="U767" s="295"/>
      <c r="V767" s="295"/>
      <c r="W767" s="295"/>
    </row>
    <row r="768" spans="11:23" x14ac:dyDescent="0.25">
      <c r="K768" s="295"/>
      <c r="L768" s="295"/>
      <c r="M768" s="295"/>
      <c r="N768" s="295"/>
      <c r="O768" s="295"/>
      <c r="P768" s="295"/>
      <c r="Q768" s="295"/>
      <c r="R768" s="295"/>
      <c r="S768" s="295"/>
      <c r="T768" s="295"/>
      <c r="U768" s="295"/>
      <c r="V768" s="295"/>
      <c r="W768" s="295"/>
    </row>
    <row r="769" spans="11:23" x14ac:dyDescent="0.25">
      <c r="K769" s="295"/>
      <c r="L769" s="295"/>
      <c r="M769" s="295"/>
      <c r="N769" s="295"/>
      <c r="O769" s="295"/>
      <c r="P769" s="295"/>
      <c r="Q769" s="295"/>
      <c r="R769" s="295"/>
      <c r="S769" s="295"/>
      <c r="T769" s="295"/>
      <c r="U769" s="295"/>
      <c r="V769" s="295"/>
      <c r="W769" s="295"/>
    </row>
    <row r="770" spans="11:23" x14ac:dyDescent="0.25">
      <c r="K770" s="295"/>
      <c r="L770" s="295"/>
      <c r="M770" s="295"/>
      <c r="N770" s="295"/>
      <c r="O770" s="295"/>
      <c r="P770" s="295"/>
      <c r="Q770" s="295"/>
      <c r="R770" s="295"/>
      <c r="S770" s="295"/>
      <c r="T770" s="295"/>
      <c r="U770" s="295"/>
      <c r="V770" s="295"/>
      <c r="W770" s="295"/>
    </row>
    <row r="771" spans="11:23" x14ac:dyDescent="0.25">
      <c r="K771" s="295"/>
      <c r="L771" s="295"/>
      <c r="M771" s="295"/>
      <c r="N771" s="295"/>
      <c r="O771" s="295"/>
      <c r="P771" s="295"/>
      <c r="Q771" s="295"/>
      <c r="R771" s="295"/>
      <c r="S771" s="295"/>
      <c r="T771" s="295"/>
      <c r="U771" s="295"/>
      <c r="V771" s="295"/>
      <c r="W771" s="295"/>
    </row>
    <row r="772" spans="11:23" x14ac:dyDescent="0.25">
      <c r="K772" s="295"/>
      <c r="L772" s="295"/>
      <c r="M772" s="295"/>
      <c r="N772" s="295"/>
      <c r="O772" s="295"/>
      <c r="P772" s="295"/>
      <c r="Q772" s="295"/>
      <c r="R772" s="295"/>
      <c r="S772" s="295"/>
      <c r="T772" s="295"/>
      <c r="U772" s="295"/>
      <c r="V772" s="295"/>
      <c r="W772" s="295"/>
    </row>
    <row r="773" spans="11:23" x14ac:dyDescent="0.25">
      <c r="K773" s="295"/>
      <c r="L773" s="295"/>
      <c r="M773" s="295"/>
      <c r="N773" s="295"/>
      <c r="O773" s="295"/>
      <c r="P773" s="295"/>
      <c r="Q773" s="295"/>
      <c r="R773" s="295"/>
      <c r="S773" s="295"/>
      <c r="T773" s="295"/>
      <c r="U773" s="295"/>
      <c r="V773" s="295"/>
      <c r="W773" s="295"/>
    </row>
    <row r="774" spans="11:23" x14ac:dyDescent="0.25">
      <c r="K774" s="295"/>
      <c r="L774" s="295"/>
      <c r="M774" s="295"/>
      <c r="N774" s="295"/>
      <c r="O774" s="295"/>
      <c r="P774" s="295"/>
      <c r="Q774" s="295"/>
      <c r="R774" s="295"/>
      <c r="S774" s="295"/>
      <c r="T774" s="295"/>
      <c r="U774" s="295"/>
      <c r="V774" s="295"/>
      <c r="W774" s="295"/>
    </row>
    <row r="775" spans="11:23" x14ac:dyDescent="0.25">
      <c r="K775" s="295"/>
      <c r="L775" s="295"/>
      <c r="M775" s="295"/>
      <c r="N775" s="295"/>
      <c r="O775" s="295"/>
      <c r="P775" s="295"/>
      <c r="Q775" s="295"/>
      <c r="R775" s="295"/>
      <c r="S775" s="295"/>
      <c r="T775" s="295"/>
      <c r="U775" s="295"/>
      <c r="V775" s="295"/>
      <c r="W775" s="295"/>
    </row>
    <row r="776" spans="11:23" x14ac:dyDescent="0.25">
      <c r="K776" s="295"/>
      <c r="L776" s="295"/>
      <c r="M776" s="295"/>
      <c r="N776" s="295"/>
      <c r="O776" s="295"/>
      <c r="P776" s="295"/>
      <c r="Q776" s="295"/>
      <c r="R776" s="295"/>
      <c r="S776" s="295"/>
      <c r="T776" s="295"/>
      <c r="U776" s="295"/>
      <c r="V776" s="295"/>
      <c r="W776" s="295"/>
    </row>
    <row r="777" spans="11:23" x14ac:dyDescent="0.25">
      <c r="K777" s="295"/>
      <c r="L777" s="295"/>
      <c r="M777" s="295"/>
      <c r="N777" s="295"/>
      <c r="O777" s="295"/>
      <c r="P777" s="295"/>
      <c r="Q777" s="295"/>
      <c r="R777" s="295"/>
      <c r="S777" s="295"/>
      <c r="T777" s="295"/>
      <c r="U777" s="295"/>
      <c r="V777" s="295"/>
      <c r="W777" s="295"/>
    </row>
    <row r="778" spans="11:23" x14ac:dyDescent="0.25">
      <c r="K778" s="295"/>
      <c r="L778" s="295"/>
      <c r="M778" s="295"/>
      <c r="N778" s="295"/>
      <c r="O778" s="295"/>
      <c r="P778" s="295"/>
      <c r="Q778" s="295"/>
      <c r="R778" s="295"/>
      <c r="S778" s="295"/>
      <c r="T778" s="295"/>
      <c r="U778" s="295"/>
      <c r="V778" s="295"/>
      <c r="W778" s="295"/>
    </row>
    <row r="779" spans="11:23" x14ac:dyDescent="0.25">
      <c r="K779" s="295"/>
      <c r="L779" s="295"/>
      <c r="M779" s="295"/>
      <c r="N779" s="295"/>
      <c r="O779" s="295"/>
      <c r="P779" s="295"/>
      <c r="Q779" s="295"/>
      <c r="R779" s="295"/>
      <c r="S779" s="295"/>
      <c r="T779" s="295"/>
      <c r="U779" s="295"/>
      <c r="V779" s="295"/>
      <c r="W779" s="295"/>
    </row>
    <row r="780" spans="11:23" x14ac:dyDescent="0.25">
      <c r="K780" s="310" t="s">
        <v>600</v>
      </c>
      <c r="L780" s="310" t="s">
        <v>600</v>
      </c>
      <c r="M780" s="310" t="s">
        <v>600</v>
      </c>
      <c r="N780" s="310" t="s">
        <v>600</v>
      </c>
      <c r="O780" s="310" t="s">
        <v>600</v>
      </c>
      <c r="P780" s="310" t="s">
        <v>600</v>
      </c>
      <c r="Q780" s="310" t="s">
        <v>600</v>
      </c>
      <c r="R780" s="310" t="s">
        <v>600</v>
      </c>
      <c r="S780" s="310" t="s">
        <v>600</v>
      </c>
      <c r="T780" s="310" t="s">
        <v>600</v>
      </c>
      <c r="U780" s="310" t="s">
        <v>600</v>
      </c>
      <c r="V780" s="310" t="s">
        <v>600</v>
      </c>
      <c r="W780" s="310" t="s">
        <v>600</v>
      </c>
    </row>
    <row r="781" spans="11:23" x14ac:dyDescent="0.25">
      <c r="K781" s="295"/>
      <c r="L781" s="295"/>
      <c r="M781" s="295"/>
      <c r="N781" s="295"/>
      <c r="O781" s="295"/>
      <c r="P781" s="295"/>
      <c r="Q781" s="295"/>
      <c r="R781" s="295"/>
      <c r="S781" s="295"/>
      <c r="T781" s="295"/>
      <c r="U781" s="295"/>
      <c r="V781" s="295"/>
      <c r="W781" s="295"/>
    </row>
    <row r="782" spans="11:23" x14ac:dyDescent="0.25">
      <c r="K782" s="295"/>
      <c r="L782" s="295"/>
      <c r="M782" s="295"/>
      <c r="N782" s="295"/>
      <c r="O782" s="295"/>
      <c r="P782" s="295"/>
      <c r="Q782" s="295"/>
      <c r="R782" s="295"/>
      <c r="S782" s="295"/>
      <c r="T782" s="295"/>
      <c r="U782" s="295"/>
      <c r="V782" s="295"/>
      <c r="W782" s="295"/>
    </row>
    <row r="783" spans="11:23" x14ac:dyDescent="0.25">
      <c r="K783" s="295"/>
      <c r="L783" s="295"/>
      <c r="M783" s="295"/>
      <c r="N783" s="295"/>
      <c r="O783" s="295"/>
      <c r="P783" s="295"/>
      <c r="Q783" s="295"/>
      <c r="R783" s="295"/>
      <c r="S783" s="295"/>
      <c r="T783" s="295"/>
      <c r="U783" s="295"/>
      <c r="V783" s="295"/>
      <c r="W783" s="295"/>
    </row>
    <row r="784" spans="11:23" x14ac:dyDescent="0.25">
      <c r="K784" s="295"/>
      <c r="L784" s="295"/>
      <c r="M784" s="295"/>
      <c r="N784" s="295"/>
      <c r="O784" s="295"/>
      <c r="P784" s="295"/>
      <c r="Q784" s="295"/>
      <c r="R784" s="295"/>
      <c r="S784" s="295"/>
      <c r="T784" s="295"/>
      <c r="U784" s="295"/>
      <c r="V784" s="295"/>
      <c r="W784" s="295"/>
    </row>
    <row r="785" spans="11:23" x14ac:dyDescent="0.25">
      <c r="K785" s="295"/>
      <c r="L785" s="295"/>
      <c r="M785" s="295"/>
      <c r="N785" s="295"/>
      <c r="O785" s="295"/>
      <c r="P785" s="295"/>
      <c r="Q785" s="295"/>
      <c r="R785" s="295"/>
      <c r="S785" s="295"/>
      <c r="T785" s="295"/>
      <c r="U785" s="295"/>
      <c r="V785" s="295"/>
      <c r="W785" s="295"/>
    </row>
    <row r="786" spans="11:23" x14ac:dyDescent="0.25">
      <c r="K786" s="295"/>
      <c r="L786" s="295"/>
      <c r="M786" s="295"/>
      <c r="N786" s="295"/>
      <c r="O786" s="295"/>
      <c r="P786" s="295"/>
      <c r="Q786" s="295"/>
      <c r="R786" s="295"/>
      <c r="S786" s="295"/>
      <c r="T786" s="295"/>
      <c r="U786" s="295"/>
      <c r="V786" s="295"/>
      <c r="W786" s="295"/>
    </row>
    <row r="787" spans="11:23" x14ac:dyDescent="0.25">
      <c r="K787" s="295"/>
      <c r="L787" s="295"/>
      <c r="M787" s="295"/>
      <c r="N787" s="295"/>
      <c r="O787" s="295"/>
      <c r="P787" s="295"/>
      <c r="Q787" s="295"/>
      <c r="R787" s="295"/>
      <c r="S787" s="295"/>
      <c r="T787" s="295"/>
      <c r="U787" s="295"/>
      <c r="V787" s="295"/>
      <c r="W787" s="295"/>
    </row>
    <row r="788" spans="11:23" x14ac:dyDescent="0.25">
      <c r="K788" s="295"/>
      <c r="L788" s="295"/>
      <c r="M788" s="295"/>
      <c r="N788" s="295"/>
      <c r="O788" s="295"/>
      <c r="P788" s="295"/>
      <c r="Q788" s="295"/>
      <c r="R788" s="295"/>
      <c r="S788" s="295"/>
      <c r="T788" s="295"/>
      <c r="U788" s="295"/>
      <c r="V788" s="295"/>
      <c r="W788" s="295"/>
    </row>
    <row r="789" spans="11:23" x14ac:dyDescent="0.25">
      <c r="K789" s="295"/>
      <c r="L789" s="295"/>
      <c r="M789" s="295"/>
      <c r="N789" s="295"/>
      <c r="O789" s="295"/>
      <c r="P789" s="295"/>
      <c r="Q789" s="295"/>
      <c r="R789" s="295"/>
      <c r="S789" s="295"/>
      <c r="T789" s="295"/>
      <c r="U789" s="295"/>
      <c r="V789" s="295"/>
      <c r="W789" s="295"/>
    </row>
    <row r="790" spans="11:23" x14ac:dyDescent="0.25">
      <c r="K790" s="295"/>
      <c r="L790" s="295"/>
      <c r="M790" s="295"/>
      <c r="N790" s="295"/>
      <c r="O790" s="295"/>
      <c r="P790" s="295"/>
      <c r="Q790" s="295"/>
      <c r="R790" s="295"/>
      <c r="S790" s="295"/>
      <c r="T790" s="295"/>
      <c r="U790" s="295"/>
      <c r="V790" s="295"/>
      <c r="W790" s="295"/>
    </row>
    <row r="791" spans="11:23" x14ac:dyDescent="0.25">
      <c r="K791" s="295"/>
      <c r="L791" s="295"/>
      <c r="M791" s="295"/>
      <c r="N791" s="295"/>
      <c r="O791" s="295"/>
      <c r="P791" s="295"/>
      <c r="Q791" s="295"/>
      <c r="R791" s="295"/>
      <c r="S791" s="295"/>
      <c r="T791" s="295"/>
      <c r="U791" s="295"/>
      <c r="V791" s="295"/>
      <c r="W791" s="295"/>
    </row>
    <row r="792" spans="11:23" x14ac:dyDescent="0.25">
      <c r="K792" s="295"/>
      <c r="L792" s="295"/>
      <c r="M792" s="295"/>
      <c r="N792" s="295"/>
      <c r="O792" s="295"/>
      <c r="P792" s="295"/>
      <c r="Q792" s="295"/>
      <c r="R792" s="295"/>
      <c r="S792" s="295"/>
      <c r="T792" s="295"/>
      <c r="U792" s="295"/>
      <c r="V792" s="295"/>
      <c r="W792" s="295"/>
    </row>
    <row r="793" spans="11:23" x14ac:dyDescent="0.25">
      <c r="K793" s="295"/>
      <c r="L793" s="295"/>
      <c r="M793" s="295"/>
      <c r="N793" s="295"/>
      <c r="O793" s="295"/>
      <c r="P793" s="295"/>
      <c r="Q793" s="295"/>
      <c r="R793" s="295"/>
      <c r="S793" s="295"/>
      <c r="T793" s="295"/>
      <c r="U793" s="295"/>
      <c r="V793" s="295"/>
      <c r="W793" s="295"/>
    </row>
    <row r="794" spans="11:23" x14ac:dyDescent="0.25">
      <c r="K794" s="295"/>
      <c r="L794" s="295"/>
      <c r="M794" s="295"/>
      <c r="N794" s="295"/>
      <c r="O794" s="295"/>
      <c r="P794" s="295"/>
      <c r="Q794" s="295"/>
      <c r="R794" s="295"/>
      <c r="S794" s="295"/>
      <c r="T794" s="295"/>
      <c r="U794" s="295"/>
      <c r="V794" s="295"/>
      <c r="W794" s="295"/>
    </row>
    <row r="795" spans="11:23" x14ac:dyDescent="0.25">
      <c r="K795" s="295"/>
      <c r="L795" s="295"/>
      <c r="M795" s="295"/>
      <c r="N795" s="295"/>
      <c r="O795" s="295"/>
      <c r="P795" s="295"/>
      <c r="Q795" s="295"/>
      <c r="R795" s="295"/>
      <c r="S795" s="295"/>
      <c r="T795" s="295"/>
      <c r="U795" s="295"/>
      <c r="V795" s="295"/>
      <c r="W795" s="295"/>
    </row>
    <row r="796" spans="11:23" x14ac:dyDescent="0.25">
      <c r="K796" s="295"/>
      <c r="L796" s="295"/>
      <c r="M796" s="295"/>
      <c r="N796" s="295"/>
      <c r="O796" s="295"/>
      <c r="P796" s="295"/>
      <c r="Q796" s="295"/>
      <c r="R796" s="295"/>
      <c r="S796" s="295"/>
      <c r="T796" s="295"/>
      <c r="U796" s="295"/>
      <c r="V796" s="295"/>
      <c r="W796" s="295"/>
    </row>
    <row r="797" spans="11:23" x14ac:dyDescent="0.25">
      <c r="K797" s="295"/>
      <c r="L797" s="295"/>
      <c r="M797" s="295"/>
      <c r="N797" s="295"/>
      <c r="O797" s="295"/>
      <c r="P797" s="295"/>
      <c r="Q797" s="295"/>
      <c r="R797" s="295"/>
      <c r="S797" s="295"/>
      <c r="T797" s="295"/>
      <c r="U797" s="295"/>
      <c r="V797" s="295"/>
      <c r="W797" s="295"/>
    </row>
    <row r="798" spans="11:23" x14ac:dyDescent="0.25">
      <c r="K798" s="295"/>
      <c r="L798" s="295"/>
      <c r="M798" s="295"/>
      <c r="N798" s="295"/>
      <c r="O798" s="295"/>
      <c r="P798" s="295"/>
      <c r="Q798" s="295"/>
      <c r="R798" s="295"/>
      <c r="S798" s="295"/>
      <c r="T798" s="295"/>
      <c r="U798" s="295"/>
      <c r="V798" s="295"/>
      <c r="W798" s="295"/>
    </row>
    <row r="799" spans="11:23" x14ac:dyDescent="0.25">
      <c r="K799" s="295"/>
      <c r="L799" s="295"/>
      <c r="M799" s="295"/>
      <c r="N799" s="295"/>
      <c r="O799" s="295"/>
      <c r="P799" s="295"/>
      <c r="Q799" s="295"/>
      <c r="R799" s="295"/>
      <c r="S799" s="295"/>
      <c r="T799" s="295"/>
      <c r="U799" s="295"/>
      <c r="V799" s="295"/>
      <c r="W799" s="295"/>
    </row>
    <row r="800" spans="11:23" x14ac:dyDescent="0.25">
      <c r="K800" s="295"/>
      <c r="L800" s="295"/>
      <c r="M800" s="295"/>
      <c r="N800" s="295"/>
      <c r="O800" s="295"/>
      <c r="P800" s="295"/>
      <c r="Q800" s="295"/>
      <c r="R800" s="295"/>
      <c r="S800" s="295"/>
      <c r="T800" s="295"/>
      <c r="U800" s="295"/>
      <c r="V800" s="295"/>
      <c r="W800" s="295"/>
    </row>
    <row r="801" spans="11:23" x14ac:dyDescent="0.25">
      <c r="K801" s="295"/>
      <c r="L801" s="295"/>
      <c r="M801" s="295"/>
      <c r="N801" s="295"/>
      <c r="O801" s="295"/>
      <c r="P801" s="295"/>
      <c r="Q801" s="295"/>
      <c r="R801" s="295"/>
      <c r="S801" s="295"/>
      <c r="T801" s="295"/>
      <c r="U801" s="295"/>
      <c r="V801" s="295"/>
      <c r="W801" s="295"/>
    </row>
    <row r="802" spans="11:23" x14ac:dyDescent="0.25">
      <c r="K802" s="295"/>
      <c r="L802" s="295"/>
      <c r="M802" s="295"/>
      <c r="N802" s="295"/>
      <c r="O802" s="295"/>
      <c r="P802" s="295"/>
      <c r="Q802" s="295"/>
      <c r="R802" s="295"/>
      <c r="S802" s="295"/>
      <c r="T802" s="295"/>
      <c r="U802" s="295"/>
      <c r="V802" s="295"/>
      <c r="W802" s="295"/>
    </row>
    <row r="803" spans="11:23" x14ac:dyDescent="0.25">
      <c r="K803" s="295"/>
      <c r="L803" s="295"/>
      <c r="M803" s="295"/>
      <c r="N803" s="295"/>
      <c r="O803" s="295"/>
      <c r="P803" s="295"/>
      <c r="Q803" s="295"/>
      <c r="R803" s="295"/>
      <c r="S803" s="295"/>
      <c r="T803" s="295"/>
      <c r="U803" s="295"/>
      <c r="V803" s="295"/>
      <c r="W803" s="295"/>
    </row>
    <row r="804" spans="11:23" x14ac:dyDescent="0.25">
      <c r="K804" s="295"/>
      <c r="L804" s="295"/>
      <c r="M804" s="295"/>
      <c r="N804" s="295"/>
      <c r="O804" s="295"/>
      <c r="P804" s="295"/>
      <c r="Q804" s="295"/>
      <c r="R804" s="295"/>
      <c r="S804" s="295"/>
      <c r="T804" s="295"/>
      <c r="U804" s="295"/>
      <c r="V804" s="295"/>
      <c r="W804" s="295"/>
    </row>
    <row r="805" spans="11:23" x14ac:dyDescent="0.25">
      <c r="K805" s="295"/>
      <c r="L805" s="295"/>
      <c r="M805" s="295"/>
      <c r="N805" s="295"/>
      <c r="O805" s="295"/>
      <c r="P805" s="295"/>
      <c r="Q805" s="295"/>
      <c r="R805" s="295"/>
      <c r="S805" s="295"/>
      <c r="T805" s="295"/>
      <c r="U805" s="295"/>
      <c r="V805" s="295"/>
      <c r="W805" s="295"/>
    </row>
    <row r="806" spans="11:23" x14ac:dyDescent="0.25">
      <c r="K806" s="295"/>
      <c r="L806" s="295"/>
      <c r="M806" s="295"/>
      <c r="N806" s="295"/>
      <c r="O806" s="295"/>
      <c r="P806" s="295"/>
      <c r="Q806" s="295"/>
      <c r="R806" s="295"/>
      <c r="S806" s="295"/>
      <c r="T806" s="295"/>
      <c r="U806" s="295"/>
      <c r="V806" s="295"/>
      <c r="W806" s="295"/>
    </row>
    <row r="807" spans="11:23" x14ac:dyDescent="0.25">
      <c r="K807" s="295"/>
      <c r="L807" s="295"/>
      <c r="M807" s="295"/>
      <c r="N807" s="295"/>
      <c r="O807" s="295"/>
      <c r="P807" s="295"/>
      <c r="Q807" s="295"/>
      <c r="R807" s="295"/>
      <c r="S807" s="295"/>
      <c r="T807" s="295"/>
      <c r="U807" s="295"/>
      <c r="V807" s="295"/>
      <c r="W807" s="295"/>
    </row>
    <row r="808" spans="11:23" x14ac:dyDescent="0.25">
      <c r="K808" s="295"/>
      <c r="L808" s="295"/>
      <c r="M808" s="295"/>
      <c r="N808" s="295"/>
      <c r="O808" s="295"/>
      <c r="P808" s="295"/>
      <c r="Q808" s="295"/>
      <c r="R808" s="295"/>
      <c r="S808" s="295"/>
      <c r="T808" s="295"/>
      <c r="U808" s="295"/>
      <c r="V808" s="295"/>
      <c r="W808" s="295"/>
    </row>
    <row r="809" spans="11:23" x14ac:dyDescent="0.25">
      <c r="K809" s="295"/>
      <c r="L809" s="295"/>
      <c r="M809" s="295"/>
      <c r="N809" s="295"/>
      <c r="O809" s="295"/>
      <c r="P809" s="295"/>
      <c r="Q809" s="295"/>
      <c r="R809" s="295"/>
      <c r="S809" s="295"/>
      <c r="T809" s="295"/>
      <c r="U809" s="295"/>
      <c r="V809" s="295"/>
      <c r="W809" s="295"/>
    </row>
    <row r="810" spans="11:23" x14ac:dyDescent="0.25">
      <c r="K810" s="295"/>
      <c r="L810" s="295"/>
      <c r="M810" s="295"/>
      <c r="N810" s="295"/>
      <c r="O810" s="295"/>
      <c r="P810" s="295"/>
      <c r="Q810" s="295"/>
      <c r="R810" s="295"/>
      <c r="S810" s="295"/>
      <c r="T810" s="295"/>
      <c r="U810" s="295"/>
      <c r="V810" s="295"/>
      <c r="W810" s="295"/>
    </row>
    <row r="811" spans="11:23" x14ac:dyDescent="0.25">
      <c r="K811" s="295"/>
      <c r="L811" s="295"/>
      <c r="M811" s="295"/>
      <c r="N811" s="295"/>
      <c r="O811" s="295"/>
      <c r="P811" s="295"/>
      <c r="Q811" s="295"/>
      <c r="R811" s="295"/>
      <c r="S811" s="295"/>
      <c r="T811" s="295"/>
      <c r="U811" s="295"/>
      <c r="V811" s="295"/>
      <c r="W811" s="295"/>
    </row>
    <row r="812" spans="11:23" x14ac:dyDescent="0.25">
      <c r="K812" s="295"/>
      <c r="L812" s="295"/>
      <c r="M812" s="295"/>
      <c r="N812" s="295"/>
      <c r="O812" s="295"/>
      <c r="P812" s="295"/>
      <c r="Q812" s="295"/>
      <c r="R812" s="295"/>
      <c r="S812" s="295"/>
      <c r="T812" s="295"/>
      <c r="U812" s="295"/>
      <c r="V812" s="295"/>
      <c r="W812" s="295"/>
    </row>
    <row r="813" spans="11:23" x14ac:dyDescent="0.25">
      <c r="K813" s="295"/>
      <c r="L813" s="295"/>
      <c r="M813" s="295"/>
      <c r="N813" s="295"/>
      <c r="O813" s="295"/>
      <c r="P813" s="295"/>
      <c r="Q813" s="295"/>
      <c r="R813" s="295"/>
      <c r="S813" s="295"/>
      <c r="T813" s="295"/>
      <c r="U813" s="295"/>
      <c r="V813" s="295"/>
      <c r="W813" s="295"/>
    </row>
    <row r="814" spans="11:23" x14ac:dyDescent="0.25">
      <c r="K814" s="295"/>
      <c r="L814" s="295"/>
      <c r="M814" s="295"/>
      <c r="N814" s="295"/>
      <c r="O814" s="295"/>
      <c r="P814" s="295"/>
      <c r="Q814" s="295"/>
      <c r="R814" s="295"/>
      <c r="S814" s="295"/>
      <c r="T814" s="295"/>
      <c r="U814" s="295"/>
      <c r="V814" s="295"/>
      <c r="W814" s="295"/>
    </row>
    <row r="815" spans="11:23" x14ac:dyDescent="0.25">
      <c r="K815" s="295"/>
      <c r="L815" s="295"/>
      <c r="M815" s="295"/>
      <c r="N815" s="295"/>
      <c r="O815" s="295"/>
      <c r="P815" s="295"/>
      <c r="Q815" s="295"/>
      <c r="R815" s="295"/>
      <c r="S815" s="295"/>
      <c r="T815" s="295"/>
      <c r="U815" s="295"/>
      <c r="V815" s="295"/>
      <c r="W815" s="295"/>
    </row>
    <row r="816" spans="11:23" x14ac:dyDescent="0.25">
      <c r="K816" s="295"/>
      <c r="L816" s="295"/>
      <c r="M816" s="295"/>
      <c r="N816" s="295"/>
      <c r="O816" s="295"/>
      <c r="P816" s="295"/>
      <c r="Q816" s="295"/>
      <c r="R816" s="295"/>
      <c r="S816" s="295"/>
      <c r="T816" s="295"/>
      <c r="U816" s="295"/>
      <c r="V816" s="295"/>
      <c r="W816" s="295"/>
    </row>
    <row r="817" spans="11:23" x14ac:dyDescent="0.25">
      <c r="K817" s="295"/>
      <c r="L817" s="295"/>
      <c r="M817" s="295"/>
      <c r="N817" s="295"/>
      <c r="O817" s="295"/>
      <c r="P817" s="295"/>
      <c r="Q817" s="295"/>
      <c r="R817" s="295"/>
      <c r="S817" s="295"/>
      <c r="T817" s="295"/>
      <c r="U817" s="295"/>
      <c r="V817" s="295"/>
      <c r="W817" s="295"/>
    </row>
    <row r="818" spans="11:23" x14ac:dyDescent="0.25">
      <c r="K818" s="295"/>
      <c r="L818" s="295"/>
      <c r="M818" s="295"/>
      <c r="N818" s="295"/>
      <c r="O818" s="295"/>
      <c r="P818" s="295"/>
      <c r="Q818" s="295"/>
      <c r="R818" s="295"/>
      <c r="S818" s="295"/>
      <c r="T818" s="295"/>
      <c r="U818" s="295"/>
      <c r="V818" s="295"/>
      <c r="W818" s="295"/>
    </row>
    <row r="819" spans="11:23" x14ac:dyDescent="0.25">
      <c r="K819" s="295"/>
      <c r="L819" s="295"/>
      <c r="M819" s="295"/>
      <c r="N819" s="295"/>
      <c r="O819" s="295"/>
      <c r="P819" s="295"/>
      <c r="Q819" s="295"/>
      <c r="R819" s="295"/>
      <c r="S819" s="295"/>
      <c r="T819" s="295"/>
      <c r="U819" s="295"/>
      <c r="V819" s="295"/>
      <c r="W819" s="295"/>
    </row>
    <row r="820" spans="11:23" x14ac:dyDescent="0.25">
      <c r="K820" s="295"/>
      <c r="L820" s="295"/>
      <c r="M820" s="295"/>
      <c r="N820" s="295"/>
      <c r="O820" s="295"/>
      <c r="P820" s="295"/>
      <c r="Q820" s="295"/>
      <c r="R820" s="295"/>
      <c r="S820" s="295"/>
      <c r="T820" s="295"/>
      <c r="U820" s="295"/>
      <c r="V820" s="295"/>
      <c r="W820" s="295"/>
    </row>
    <row r="821" spans="11:23" x14ac:dyDescent="0.25">
      <c r="K821" s="295"/>
      <c r="L821" s="295"/>
      <c r="M821" s="295"/>
      <c r="N821" s="295"/>
      <c r="O821" s="295"/>
      <c r="P821" s="295"/>
      <c r="Q821" s="295"/>
      <c r="R821" s="295"/>
      <c r="S821" s="295"/>
      <c r="T821" s="295"/>
      <c r="U821" s="295"/>
      <c r="V821" s="295"/>
      <c r="W821" s="295"/>
    </row>
    <row r="822" spans="11:23" x14ac:dyDescent="0.25">
      <c r="K822" s="295"/>
      <c r="L822" s="295"/>
      <c r="M822" s="295"/>
      <c r="N822" s="295"/>
      <c r="O822" s="295"/>
      <c r="P822" s="295"/>
      <c r="Q822" s="295"/>
      <c r="R822" s="295"/>
      <c r="S822" s="295"/>
      <c r="T822" s="295"/>
      <c r="U822" s="295"/>
      <c r="V822" s="295"/>
      <c r="W822" s="295"/>
    </row>
    <row r="823" spans="11:23" x14ac:dyDescent="0.25">
      <c r="K823" s="295"/>
      <c r="L823" s="295"/>
      <c r="M823" s="295"/>
      <c r="N823" s="295"/>
      <c r="O823" s="295"/>
      <c r="P823" s="295"/>
      <c r="Q823" s="295"/>
      <c r="R823" s="295"/>
      <c r="S823" s="295"/>
      <c r="T823" s="295"/>
      <c r="U823" s="295"/>
      <c r="V823" s="295"/>
      <c r="W823" s="295"/>
    </row>
    <row r="824" spans="11:23" x14ac:dyDescent="0.25">
      <c r="K824" s="295"/>
      <c r="L824" s="295"/>
      <c r="M824" s="295"/>
      <c r="N824" s="295"/>
      <c r="O824" s="295"/>
      <c r="P824" s="295"/>
      <c r="Q824" s="295"/>
      <c r="R824" s="295"/>
      <c r="S824" s="295"/>
      <c r="T824" s="295"/>
      <c r="U824" s="295"/>
      <c r="V824" s="295"/>
      <c r="W824" s="295"/>
    </row>
    <row r="825" spans="11:23" x14ac:dyDescent="0.25">
      <c r="K825" s="295"/>
      <c r="L825" s="295"/>
      <c r="M825" s="295"/>
      <c r="N825" s="295"/>
      <c r="O825" s="295"/>
      <c r="P825" s="295"/>
      <c r="Q825" s="295"/>
      <c r="R825" s="295"/>
      <c r="S825" s="295"/>
      <c r="T825" s="295"/>
      <c r="U825" s="295"/>
      <c r="V825" s="295"/>
      <c r="W825" s="295"/>
    </row>
    <row r="826" spans="11:23" x14ac:dyDescent="0.25">
      <c r="K826" s="295"/>
      <c r="L826" s="295"/>
      <c r="M826" s="295"/>
      <c r="N826" s="295"/>
      <c r="O826" s="295"/>
      <c r="P826" s="295"/>
      <c r="Q826" s="295"/>
      <c r="R826" s="295"/>
      <c r="S826" s="295"/>
      <c r="T826" s="295"/>
      <c r="U826" s="295"/>
      <c r="V826" s="295"/>
      <c r="W826" s="295"/>
    </row>
    <row r="827" spans="11:23" x14ac:dyDescent="0.25">
      <c r="K827" s="295"/>
      <c r="L827" s="295"/>
      <c r="M827" s="295"/>
      <c r="N827" s="295"/>
      <c r="O827" s="295"/>
      <c r="P827" s="295"/>
      <c r="Q827" s="295"/>
      <c r="R827" s="295"/>
      <c r="S827" s="295"/>
      <c r="T827" s="295"/>
      <c r="U827" s="295"/>
      <c r="V827" s="295"/>
      <c r="W827" s="295"/>
    </row>
    <row r="828" spans="11:23" x14ac:dyDescent="0.25">
      <c r="K828" s="295"/>
      <c r="L828" s="295"/>
      <c r="M828" s="295"/>
      <c r="N828" s="295"/>
      <c r="O828" s="295"/>
      <c r="P828" s="295"/>
      <c r="Q828" s="295"/>
      <c r="R828" s="295"/>
      <c r="S828" s="295"/>
      <c r="T828" s="295"/>
      <c r="U828" s="295"/>
      <c r="V828" s="295"/>
      <c r="W828" s="295"/>
    </row>
    <row r="829" spans="11:23" x14ac:dyDescent="0.25">
      <c r="K829" s="295"/>
      <c r="L829" s="295"/>
      <c r="M829" s="295"/>
      <c r="N829" s="295"/>
      <c r="O829" s="295"/>
      <c r="P829" s="295"/>
      <c r="Q829" s="295"/>
      <c r="R829" s="295"/>
      <c r="S829" s="295"/>
      <c r="T829" s="295"/>
      <c r="U829" s="295"/>
      <c r="V829" s="295"/>
      <c r="W829" s="295"/>
    </row>
    <row r="830" spans="11:23" x14ac:dyDescent="0.25">
      <c r="K830" s="295"/>
      <c r="L830" s="295"/>
      <c r="M830" s="295"/>
      <c r="N830" s="295"/>
      <c r="O830" s="295"/>
      <c r="P830" s="295"/>
      <c r="Q830" s="295"/>
      <c r="R830" s="295"/>
      <c r="S830" s="295"/>
      <c r="T830" s="295"/>
      <c r="U830" s="295"/>
      <c r="V830" s="295"/>
      <c r="W830" s="295"/>
    </row>
    <row r="831" spans="11:23" x14ac:dyDescent="0.25">
      <c r="K831" s="295"/>
      <c r="L831" s="295"/>
      <c r="M831" s="295"/>
      <c r="N831" s="295"/>
      <c r="O831" s="295"/>
      <c r="P831" s="295"/>
      <c r="Q831" s="295"/>
      <c r="R831" s="295"/>
      <c r="S831" s="295"/>
      <c r="T831" s="295"/>
      <c r="U831" s="295"/>
      <c r="V831" s="295"/>
      <c r="W831" s="295"/>
    </row>
    <row r="832" spans="11:23" x14ac:dyDescent="0.25">
      <c r="K832" s="295"/>
      <c r="L832" s="295"/>
      <c r="M832" s="295"/>
      <c r="N832" s="295"/>
      <c r="O832" s="295"/>
      <c r="P832" s="295"/>
      <c r="Q832" s="295"/>
      <c r="R832" s="295"/>
      <c r="S832" s="295"/>
      <c r="T832" s="295"/>
      <c r="U832" s="295"/>
      <c r="V832" s="295"/>
      <c r="W832" s="295"/>
    </row>
    <row r="833" spans="11:23" x14ac:dyDescent="0.25">
      <c r="K833" s="295"/>
      <c r="L833" s="295"/>
      <c r="M833" s="295"/>
      <c r="N833" s="295"/>
      <c r="O833" s="295"/>
      <c r="P833" s="295"/>
      <c r="Q833" s="295"/>
      <c r="R833" s="295"/>
      <c r="S833" s="295"/>
      <c r="T833" s="295"/>
      <c r="U833" s="295"/>
      <c r="V833" s="295"/>
      <c r="W833" s="295"/>
    </row>
    <row r="834" spans="11:23" x14ac:dyDescent="0.25">
      <c r="K834" s="295"/>
      <c r="L834" s="295"/>
      <c r="M834" s="295"/>
      <c r="N834" s="295"/>
      <c r="O834" s="295"/>
      <c r="P834" s="295"/>
      <c r="Q834" s="295"/>
      <c r="R834" s="295"/>
      <c r="S834" s="295"/>
      <c r="T834" s="295"/>
      <c r="U834" s="295"/>
      <c r="V834" s="295"/>
      <c r="W834" s="295"/>
    </row>
    <row r="835" spans="11:23" x14ac:dyDescent="0.25">
      <c r="K835" s="295"/>
      <c r="L835" s="295"/>
      <c r="M835" s="295"/>
      <c r="N835" s="295"/>
      <c r="O835" s="295"/>
      <c r="P835" s="295"/>
      <c r="Q835" s="295"/>
      <c r="R835" s="295"/>
      <c r="S835" s="295"/>
      <c r="T835" s="295"/>
      <c r="U835" s="295"/>
      <c r="V835" s="295"/>
      <c r="W835" s="295"/>
    </row>
    <row r="836" spans="11:23" x14ac:dyDescent="0.25">
      <c r="K836" s="295"/>
      <c r="L836" s="295"/>
      <c r="M836" s="295"/>
      <c r="N836" s="295"/>
      <c r="O836" s="295"/>
      <c r="P836" s="295"/>
      <c r="Q836" s="295"/>
      <c r="R836" s="295"/>
      <c r="S836" s="295"/>
      <c r="T836" s="295"/>
      <c r="U836" s="295"/>
      <c r="V836" s="295"/>
      <c r="W836" s="295"/>
    </row>
    <row r="837" spans="11:23" x14ac:dyDescent="0.25">
      <c r="K837" s="295"/>
      <c r="L837" s="295"/>
      <c r="M837" s="295"/>
      <c r="N837" s="295"/>
      <c r="O837" s="295"/>
      <c r="P837" s="295"/>
      <c r="Q837" s="295"/>
      <c r="R837" s="295"/>
      <c r="S837" s="295"/>
      <c r="T837" s="295"/>
      <c r="U837" s="295"/>
      <c r="V837" s="295"/>
      <c r="W837" s="295"/>
    </row>
    <row r="838" spans="11:23" x14ac:dyDescent="0.25">
      <c r="K838" s="295"/>
      <c r="L838" s="295"/>
      <c r="M838" s="295"/>
      <c r="N838" s="295"/>
      <c r="O838" s="295"/>
      <c r="P838" s="295"/>
      <c r="Q838" s="295"/>
      <c r="R838" s="295"/>
      <c r="S838" s="295"/>
      <c r="T838" s="295"/>
      <c r="U838" s="295"/>
      <c r="V838" s="295"/>
      <c r="W838" s="295"/>
    </row>
    <row r="839" spans="11:23" x14ac:dyDescent="0.25">
      <c r="K839" s="295"/>
      <c r="L839" s="295"/>
      <c r="M839" s="295"/>
      <c r="N839" s="295"/>
      <c r="O839" s="295"/>
      <c r="P839" s="295"/>
      <c r="Q839" s="295"/>
      <c r="R839" s="295"/>
      <c r="S839" s="295"/>
      <c r="T839" s="295"/>
      <c r="U839" s="295"/>
      <c r="V839" s="295"/>
      <c r="W839" s="295"/>
    </row>
    <row r="840" spans="11:23" x14ac:dyDescent="0.25">
      <c r="K840" s="310" t="s">
        <v>600</v>
      </c>
      <c r="L840" s="310" t="s">
        <v>600</v>
      </c>
      <c r="M840" s="310" t="s">
        <v>600</v>
      </c>
      <c r="N840" s="310" t="s">
        <v>600</v>
      </c>
      <c r="O840" s="310" t="s">
        <v>600</v>
      </c>
      <c r="P840" s="310" t="s">
        <v>600</v>
      </c>
      <c r="Q840" s="310" t="s">
        <v>600</v>
      </c>
      <c r="R840" s="310" t="s">
        <v>600</v>
      </c>
      <c r="S840" s="310" t="s">
        <v>600</v>
      </c>
      <c r="T840" s="310" t="s">
        <v>600</v>
      </c>
      <c r="U840" s="310" t="s">
        <v>600</v>
      </c>
      <c r="V840" s="310" t="s">
        <v>600</v>
      </c>
      <c r="W840" s="310" t="s">
        <v>600</v>
      </c>
    </row>
    <row r="841" spans="11:23" x14ac:dyDescent="0.25">
      <c r="K841" s="295"/>
      <c r="L841" s="295"/>
      <c r="M841" s="295"/>
      <c r="N841" s="295"/>
      <c r="O841" s="295"/>
      <c r="P841" s="295"/>
      <c r="Q841" s="295"/>
      <c r="R841" s="295"/>
      <c r="S841" s="295"/>
      <c r="T841" s="295"/>
      <c r="U841" s="295"/>
      <c r="V841" s="295"/>
      <c r="W841" s="295"/>
    </row>
    <row r="842" spans="11:23" x14ac:dyDescent="0.25">
      <c r="K842" s="295"/>
      <c r="L842" s="295"/>
      <c r="M842" s="295"/>
      <c r="N842" s="295"/>
      <c r="O842" s="295"/>
      <c r="P842" s="295"/>
      <c r="Q842" s="295"/>
      <c r="R842" s="295"/>
      <c r="S842" s="295"/>
      <c r="T842" s="295"/>
      <c r="U842" s="295"/>
      <c r="V842" s="295"/>
      <c r="W842" s="295"/>
    </row>
    <row r="843" spans="11:23" x14ac:dyDescent="0.25">
      <c r="K843" s="295"/>
      <c r="L843" s="295"/>
      <c r="M843" s="295"/>
      <c r="N843" s="295"/>
      <c r="O843" s="295"/>
      <c r="P843" s="295"/>
      <c r="Q843" s="295"/>
      <c r="R843" s="295"/>
      <c r="S843" s="295"/>
      <c r="T843" s="295"/>
      <c r="U843" s="295"/>
      <c r="V843" s="295"/>
      <c r="W843" s="295"/>
    </row>
    <row r="844" spans="11:23" x14ac:dyDescent="0.25">
      <c r="K844" s="295"/>
      <c r="L844" s="295"/>
      <c r="M844" s="295"/>
      <c r="N844" s="295"/>
      <c r="O844" s="295"/>
      <c r="P844" s="295"/>
      <c r="Q844" s="295"/>
      <c r="R844" s="295"/>
      <c r="S844" s="295"/>
      <c r="T844" s="295"/>
      <c r="U844" s="295"/>
      <c r="V844" s="295"/>
      <c r="W844" s="295"/>
    </row>
    <row r="845" spans="11:23" x14ac:dyDescent="0.25">
      <c r="K845" s="295"/>
      <c r="L845" s="295"/>
      <c r="M845" s="295"/>
      <c r="N845" s="295"/>
      <c r="O845" s="295"/>
      <c r="P845" s="295"/>
      <c r="Q845" s="295"/>
      <c r="R845" s="295"/>
      <c r="S845" s="295"/>
      <c r="T845" s="295"/>
      <c r="U845" s="295"/>
      <c r="V845" s="295"/>
      <c r="W845" s="295"/>
    </row>
    <row r="846" spans="11:23" x14ac:dyDescent="0.25">
      <c r="K846" s="295"/>
      <c r="L846" s="295"/>
      <c r="M846" s="295"/>
      <c r="N846" s="295"/>
      <c r="O846" s="295"/>
      <c r="P846" s="295"/>
      <c r="Q846" s="295"/>
      <c r="R846" s="295"/>
      <c r="S846" s="295"/>
      <c r="T846" s="295"/>
      <c r="U846" s="295"/>
      <c r="V846" s="295"/>
      <c r="W846" s="295"/>
    </row>
    <row r="847" spans="11:23" x14ac:dyDescent="0.25">
      <c r="K847" s="295"/>
      <c r="L847" s="295"/>
      <c r="M847" s="295"/>
      <c r="N847" s="295"/>
      <c r="O847" s="295"/>
      <c r="P847" s="295"/>
      <c r="Q847" s="295"/>
      <c r="R847" s="295"/>
      <c r="S847" s="295"/>
      <c r="T847" s="295"/>
      <c r="U847" s="295"/>
      <c r="V847" s="295"/>
      <c r="W847" s="295"/>
    </row>
    <row r="848" spans="11:23" x14ac:dyDescent="0.25">
      <c r="K848" s="295"/>
      <c r="L848" s="295"/>
      <c r="M848" s="295"/>
      <c r="N848" s="295"/>
      <c r="O848" s="295"/>
      <c r="P848" s="295"/>
      <c r="Q848" s="295"/>
      <c r="R848" s="295"/>
      <c r="S848" s="295"/>
      <c r="T848" s="295"/>
      <c r="U848" s="295"/>
      <c r="V848" s="295"/>
      <c r="W848" s="295"/>
    </row>
    <row r="849" spans="11:23" x14ac:dyDescent="0.25">
      <c r="K849" s="295"/>
      <c r="L849" s="295"/>
      <c r="M849" s="295"/>
      <c r="N849" s="295"/>
      <c r="O849" s="295"/>
      <c r="P849" s="295"/>
      <c r="Q849" s="295"/>
      <c r="R849" s="295"/>
      <c r="S849" s="295"/>
      <c r="T849" s="295"/>
      <c r="U849" s="295"/>
      <c r="V849" s="295"/>
      <c r="W849" s="295"/>
    </row>
    <row r="850" spans="11:23" x14ac:dyDescent="0.25">
      <c r="K850" s="295"/>
      <c r="L850" s="295"/>
      <c r="M850" s="295"/>
      <c r="N850" s="295"/>
      <c r="O850" s="295"/>
      <c r="P850" s="295"/>
      <c r="Q850" s="295"/>
      <c r="R850" s="295"/>
      <c r="S850" s="295"/>
      <c r="T850" s="295"/>
      <c r="U850" s="295"/>
      <c r="V850" s="295"/>
      <c r="W850" s="295"/>
    </row>
    <row r="851" spans="11:23" x14ac:dyDescent="0.25">
      <c r="K851" s="295"/>
      <c r="L851" s="295"/>
      <c r="M851" s="295"/>
      <c r="N851" s="295"/>
      <c r="O851" s="295"/>
      <c r="P851" s="295"/>
      <c r="Q851" s="295"/>
      <c r="R851" s="295"/>
      <c r="S851" s="295"/>
      <c r="T851" s="295"/>
      <c r="U851" s="295"/>
      <c r="V851" s="295"/>
      <c r="W851" s="295"/>
    </row>
    <row r="852" spans="11:23" x14ac:dyDescent="0.25">
      <c r="K852" s="295"/>
      <c r="L852" s="295"/>
      <c r="M852" s="295"/>
      <c r="N852" s="295"/>
      <c r="O852" s="295"/>
      <c r="P852" s="295"/>
      <c r="Q852" s="295"/>
      <c r="R852" s="295"/>
      <c r="S852" s="295"/>
      <c r="T852" s="295"/>
      <c r="U852" s="295"/>
      <c r="V852" s="295"/>
      <c r="W852" s="295"/>
    </row>
    <row r="853" spans="11:23" x14ac:dyDescent="0.25">
      <c r="K853" s="295"/>
      <c r="L853" s="295"/>
      <c r="M853" s="295"/>
      <c r="N853" s="295"/>
      <c r="O853" s="295"/>
      <c r="P853" s="295"/>
      <c r="Q853" s="295"/>
      <c r="R853" s="295"/>
      <c r="S853" s="295"/>
      <c r="T853" s="295"/>
      <c r="U853" s="295"/>
      <c r="V853" s="295"/>
      <c r="W853" s="295"/>
    </row>
    <row r="854" spans="11:23" x14ac:dyDescent="0.25">
      <c r="K854" s="295"/>
      <c r="L854" s="295"/>
      <c r="M854" s="295"/>
      <c r="N854" s="295"/>
      <c r="O854" s="295"/>
      <c r="P854" s="295"/>
      <c r="Q854" s="295"/>
      <c r="R854" s="295"/>
      <c r="S854" s="295"/>
      <c r="T854" s="295"/>
      <c r="U854" s="295"/>
      <c r="V854" s="295"/>
      <c r="W854" s="295"/>
    </row>
    <row r="855" spans="11:23" x14ac:dyDescent="0.25">
      <c r="K855" s="295"/>
      <c r="L855" s="295"/>
      <c r="M855" s="295"/>
      <c r="N855" s="295"/>
      <c r="O855" s="295"/>
      <c r="P855" s="295"/>
      <c r="Q855" s="295"/>
      <c r="R855" s="295"/>
      <c r="S855" s="295"/>
      <c r="T855" s="295"/>
      <c r="U855" s="295"/>
      <c r="V855" s="295"/>
      <c r="W855" s="295"/>
    </row>
    <row r="856" spans="11:23" x14ac:dyDescent="0.25">
      <c r="K856" s="295"/>
      <c r="L856" s="295"/>
      <c r="M856" s="295"/>
      <c r="N856" s="295"/>
      <c r="O856" s="295"/>
      <c r="P856" s="295"/>
      <c r="Q856" s="295"/>
      <c r="R856" s="295"/>
      <c r="S856" s="295"/>
      <c r="T856" s="295"/>
      <c r="U856" s="295"/>
      <c r="V856" s="295"/>
      <c r="W856" s="295"/>
    </row>
    <row r="857" spans="11:23" x14ac:dyDescent="0.25">
      <c r="K857" s="295"/>
      <c r="L857" s="295"/>
      <c r="M857" s="295"/>
      <c r="N857" s="295"/>
      <c r="O857" s="295"/>
      <c r="P857" s="295"/>
      <c r="Q857" s="295"/>
      <c r="R857" s="295"/>
      <c r="S857" s="295"/>
      <c r="T857" s="295"/>
      <c r="U857" s="295"/>
      <c r="V857" s="295"/>
      <c r="W857" s="295"/>
    </row>
    <row r="858" spans="11:23" x14ac:dyDescent="0.25">
      <c r="K858" s="295"/>
      <c r="L858" s="295"/>
      <c r="M858" s="295"/>
      <c r="N858" s="295"/>
      <c r="O858" s="295"/>
      <c r="P858" s="295"/>
      <c r="Q858" s="295"/>
      <c r="R858" s="295"/>
      <c r="S858" s="295"/>
      <c r="T858" s="295"/>
      <c r="U858" s="295"/>
      <c r="V858" s="295"/>
      <c r="W858" s="295"/>
    </row>
    <row r="859" spans="11:23" x14ac:dyDescent="0.25">
      <c r="K859" s="295"/>
      <c r="L859" s="295"/>
      <c r="M859" s="295"/>
      <c r="N859" s="295"/>
      <c r="O859" s="295"/>
      <c r="P859" s="295"/>
      <c r="Q859" s="295"/>
      <c r="R859" s="295"/>
      <c r="S859" s="295"/>
      <c r="T859" s="295"/>
      <c r="U859" s="295"/>
      <c r="V859" s="295"/>
      <c r="W859" s="295"/>
    </row>
    <row r="860" spans="11:23" x14ac:dyDescent="0.25">
      <c r="K860" s="295"/>
      <c r="L860" s="295"/>
      <c r="M860" s="295"/>
      <c r="N860" s="295"/>
      <c r="O860" s="295"/>
      <c r="P860" s="295"/>
      <c r="Q860" s="295"/>
      <c r="R860" s="295"/>
      <c r="S860" s="295"/>
      <c r="T860" s="295"/>
      <c r="U860" s="295"/>
      <c r="V860" s="295"/>
      <c r="W860" s="295"/>
    </row>
    <row r="861" spans="11:23" x14ac:dyDescent="0.25">
      <c r="K861" s="295"/>
      <c r="L861" s="295"/>
      <c r="M861" s="295"/>
      <c r="N861" s="295"/>
      <c r="O861" s="295"/>
      <c r="P861" s="295"/>
      <c r="Q861" s="295"/>
      <c r="R861" s="295"/>
      <c r="S861" s="295"/>
      <c r="T861" s="295"/>
      <c r="U861" s="295"/>
      <c r="V861" s="295"/>
      <c r="W861" s="295"/>
    </row>
    <row r="862" spans="11:23" x14ac:dyDescent="0.25">
      <c r="K862" s="295"/>
      <c r="L862" s="295"/>
      <c r="M862" s="295"/>
      <c r="N862" s="295"/>
      <c r="O862" s="295"/>
      <c r="P862" s="295"/>
      <c r="Q862" s="295"/>
      <c r="R862" s="295"/>
      <c r="S862" s="295"/>
      <c r="T862" s="295"/>
      <c r="U862" s="295"/>
      <c r="V862" s="295"/>
      <c r="W862" s="295"/>
    </row>
    <row r="863" spans="11:23" x14ac:dyDescent="0.25">
      <c r="K863" s="295"/>
      <c r="L863" s="295"/>
      <c r="M863" s="295"/>
      <c r="N863" s="295"/>
      <c r="O863" s="295"/>
      <c r="P863" s="295"/>
      <c r="Q863" s="295"/>
      <c r="R863" s="295"/>
      <c r="S863" s="295"/>
      <c r="T863" s="295"/>
      <c r="U863" s="295"/>
      <c r="V863" s="295"/>
      <c r="W863" s="295"/>
    </row>
    <row r="864" spans="11:23" x14ac:dyDescent="0.25">
      <c r="K864" s="295"/>
      <c r="L864" s="295"/>
      <c r="M864" s="295"/>
      <c r="N864" s="295"/>
      <c r="O864" s="295"/>
      <c r="P864" s="295"/>
      <c r="Q864" s="295"/>
      <c r="R864" s="295"/>
      <c r="S864" s="295"/>
      <c r="T864" s="295"/>
      <c r="U864" s="295"/>
      <c r="V864" s="295"/>
      <c r="W864" s="295"/>
    </row>
    <row r="865" spans="11:23" x14ac:dyDescent="0.25">
      <c r="K865" s="295"/>
      <c r="L865" s="295"/>
      <c r="M865" s="295"/>
      <c r="N865" s="295"/>
      <c r="O865" s="295"/>
      <c r="P865" s="295"/>
      <c r="Q865" s="295"/>
      <c r="R865" s="295"/>
      <c r="S865" s="295"/>
      <c r="T865" s="295"/>
      <c r="U865" s="295"/>
      <c r="V865" s="295"/>
      <c r="W865" s="295"/>
    </row>
    <row r="866" spans="11:23" x14ac:dyDescent="0.25">
      <c r="K866" s="295"/>
      <c r="L866" s="295"/>
      <c r="M866" s="295"/>
      <c r="N866" s="295"/>
      <c r="O866" s="295"/>
      <c r="P866" s="295"/>
      <c r="Q866" s="295"/>
      <c r="R866" s="295"/>
      <c r="S866" s="295"/>
      <c r="T866" s="295"/>
      <c r="U866" s="295"/>
      <c r="V866" s="295"/>
      <c r="W866" s="295"/>
    </row>
    <row r="867" spans="11:23" x14ac:dyDescent="0.25">
      <c r="K867" s="295"/>
      <c r="L867" s="295"/>
      <c r="M867" s="295"/>
      <c r="N867" s="295"/>
      <c r="O867" s="295"/>
      <c r="P867" s="295"/>
      <c r="Q867" s="295"/>
      <c r="R867" s="295"/>
      <c r="S867" s="295"/>
      <c r="T867" s="295"/>
      <c r="U867" s="295"/>
      <c r="V867" s="295"/>
      <c r="W867" s="295"/>
    </row>
    <row r="868" spans="11:23" x14ac:dyDescent="0.25">
      <c r="K868" s="295"/>
      <c r="L868" s="295"/>
      <c r="M868" s="295"/>
      <c r="N868" s="295"/>
      <c r="O868" s="295"/>
      <c r="P868" s="295"/>
      <c r="Q868" s="295"/>
      <c r="R868" s="295"/>
      <c r="S868" s="295"/>
      <c r="T868" s="295"/>
      <c r="U868" s="295"/>
      <c r="V868" s="295"/>
      <c r="W868" s="295"/>
    </row>
    <row r="869" spans="11:23" x14ac:dyDescent="0.25">
      <c r="K869" s="295"/>
      <c r="L869" s="295"/>
      <c r="M869" s="295"/>
      <c r="N869" s="295"/>
      <c r="O869" s="295"/>
      <c r="P869" s="295"/>
      <c r="Q869" s="295"/>
      <c r="R869" s="295"/>
      <c r="S869" s="295"/>
      <c r="T869" s="295"/>
      <c r="U869" s="295"/>
      <c r="V869" s="295"/>
      <c r="W869" s="295"/>
    </row>
    <row r="870" spans="11:23" x14ac:dyDescent="0.25">
      <c r="K870" s="295"/>
      <c r="L870" s="295"/>
      <c r="M870" s="295"/>
      <c r="N870" s="295"/>
      <c r="O870" s="295"/>
      <c r="P870" s="295"/>
      <c r="Q870" s="295"/>
      <c r="R870" s="295"/>
      <c r="S870" s="295"/>
      <c r="T870" s="295"/>
      <c r="U870" s="295"/>
      <c r="V870" s="295"/>
      <c r="W870" s="295"/>
    </row>
    <row r="871" spans="11:23" x14ac:dyDescent="0.25">
      <c r="K871" s="295"/>
      <c r="L871" s="295"/>
      <c r="M871" s="295"/>
      <c r="N871" s="295"/>
      <c r="O871" s="295"/>
      <c r="P871" s="295"/>
      <c r="Q871" s="295"/>
      <c r="R871" s="295"/>
      <c r="S871" s="295"/>
      <c r="T871" s="295"/>
      <c r="U871" s="295"/>
      <c r="V871" s="295"/>
      <c r="W871" s="295"/>
    </row>
    <row r="872" spans="11:23" x14ac:dyDescent="0.25">
      <c r="K872" s="295"/>
      <c r="L872" s="295"/>
      <c r="M872" s="295"/>
      <c r="N872" s="295"/>
      <c r="O872" s="295"/>
      <c r="P872" s="295"/>
      <c r="Q872" s="295"/>
      <c r="R872" s="295"/>
      <c r="S872" s="295"/>
      <c r="T872" s="295"/>
      <c r="U872" s="295"/>
      <c r="V872" s="295"/>
      <c r="W872" s="295"/>
    </row>
    <row r="873" spans="11:23" x14ac:dyDescent="0.25">
      <c r="K873" s="295"/>
      <c r="L873" s="295"/>
      <c r="M873" s="295"/>
      <c r="N873" s="295"/>
      <c r="O873" s="295"/>
      <c r="P873" s="295"/>
      <c r="Q873" s="295"/>
      <c r="R873" s="295"/>
      <c r="S873" s="295"/>
      <c r="T873" s="295"/>
      <c r="U873" s="295"/>
      <c r="V873" s="295"/>
      <c r="W873" s="295"/>
    </row>
    <row r="874" spans="11:23" x14ac:dyDescent="0.25">
      <c r="K874" s="295"/>
      <c r="L874" s="295"/>
      <c r="M874" s="295"/>
      <c r="N874" s="295"/>
      <c r="O874" s="295"/>
      <c r="P874" s="295"/>
      <c r="Q874" s="295"/>
      <c r="R874" s="295"/>
      <c r="S874" s="295"/>
      <c r="T874" s="295"/>
      <c r="U874" s="295"/>
      <c r="V874" s="295"/>
      <c r="W874" s="295"/>
    </row>
    <row r="875" spans="11:23" x14ac:dyDescent="0.25">
      <c r="K875" s="295"/>
      <c r="L875" s="295"/>
      <c r="M875" s="295"/>
      <c r="N875" s="295"/>
      <c r="O875" s="295"/>
      <c r="P875" s="295"/>
      <c r="Q875" s="295"/>
      <c r="R875" s="295"/>
      <c r="S875" s="295"/>
      <c r="T875" s="295"/>
      <c r="U875" s="295"/>
      <c r="V875" s="295"/>
      <c r="W875" s="295"/>
    </row>
    <row r="876" spans="11:23" x14ac:dyDescent="0.25">
      <c r="K876" s="295"/>
      <c r="L876" s="295"/>
      <c r="M876" s="295"/>
      <c r="N876" s="295"/>
      <c r="O876" s="295"/>
      <c r="P876" s="295"/>
      <c r="Q876" s="295"/>
      <c r="R876" s="295"/>
      <c r="S876" s="295"/>
      <c r="T876" s="295"/>
      <c r="U876" s="295"/>
      <c r="V876" s="295"/>
      <c r="W876" s="295"/>
    </row>
    <row r="877" spans="11:23" x14ac:dyDescent="0.25">
      <c r="K877" s="295"/>
      <c r="L877" s="295"/>
      <c r="M877" s="295"/>
      <c r="N877" s="295"/>
      <c r="O877" s="295"/>
      <c r="P877" s="295"/>
      <c r="Q877" s="295"/>
      <c r="R877" s="295"/>
      <c r="S877" s="295"/>
      <c r="T877" s="295"/>
      <c r="U877" s="295"/>
      <c r="V877" s="295"/>
      <c r="W877" s="295"/>
    </row>
    <row r="878" spans="11:23" x14ac:dyDescent="0.25">
      <c r="K878" s="295"/>
      <c r="L878" s="295"/>
      <c r="M878" s="295"/>
      <c r="N878" s="295"/>
      <c r="O878" s="295"/>
      <c r="P878" s="295"/>
      <c r="Q878" s="295"/>
      <c r="R878" s="295"/>
      <c r="S878" s="295"/>
      <c r="T878" s="295"/>
      <c r="U878" s="295"/>
      <c r="V878" s="295"/>
      <c r="W878" s="295"/>
    </row>
    <row r="879" spans="11:23" x14ac:dyDescent="0.25">
      <c r="K879" s="295"/>
      <c r="L879" s="295"/>
      <c r="M879" s="295"/>
      <c r="N879" s="295"/>
      <c r="O879" s="295"/>
      <c r="P879" s="295"/>
      <c r="Q879" s="295"/>
      <c r="R879" s="295"/>
      <c r="S879" s="295"/>
      <c r="T879" s="295"/>
      <c r="U879" s="295"/>
      <c r="V879" s="295"/>
      <c r="W879" s="295"/>
    </row>
    <row r="880" spans="11:23" x14ac:dyDescent="0.25">
      <c r="K880" s="295"/>
      <c r="L880" s="295"/>
      <c r="M880" s="295"/>
      <c r="N880" s="295"/>
      <c r="O880" s="295"/>
      <c r="P880" s="295"/>
      <c r="Q880" s="295"/>
      <c r="R880" s="295"/>
      <c r="S880" s="295"/>
      <c r="T880" s="295"/>
      <c r="U880" s="295"/>
      <c r="V880" s="295"/>
      <c r="W880" s="295"/>
    </row>
    <row r="881" spans="11:23" x14ac:dyDescent="0.25">
      <c r="K881" s="295"/>
      <c r="L881" s="295"/>
      <c r="M881" s="295"/>
      <c r="N881" s="295"/>
      <c r="O881" s="295"/>
      <c r="P881" s="295"/>
      <c r="Q881" s="295"/>
      <c r="R881" s="295"/>
      <c r="S881" s="295"/>
      <c r="T881" s="295"/>
      <c r="U881" s="295"/>
      <c r="V881" s="295"/>
      <c r="W881" s="295"/>
    </row>
    <row r="882" spans="11:23" x14ac:dyDescent="0.25">
      <c r="K882" s="295"/>
      <c r="L882" s="295"/>
      <c r="M882" s="295"/>
      <c r="N882" s="295"/>
      <c r="O882" s="295"/>
      <c r="P882" s="295"/>
      <c r="Q882" s="295"/>
      <c r="R882" s="295"/>
      <c r="S882" s="295"/>
      <c r="T882" s="295"/>
      <c r="U882" s="295"/>
      <c r="V882" s="295"/>
      <c r="W882" s="295"/>
    </row>
    <row r="883" spans="11:23" x14ac:dyDescent="0.25">
      <c r="K883" s="295"/>
      <c r="L883" s="295"/>
      <c r="M883" s="295"/>
      <c r="N883" s="295"/>
      <c r="O883" s="295"/>
      <c r="P883" s="295"/>
      <c r="Q883" s="295"/>
      <c r="R883" s="295"/>
      <c r="S883" s="295"/>
      <c r="T883" s="295"/>
      <c r="U883" s="295"/>
      <c r="V883" s="295"/>
      <c r="W883" s="295"/>
    </row>
    <row r="884" spans="11:23" x14ac:dyDescent="0.25">
      <c r="K884" s="295"/>
      <c r="L884" s="295"/>
      <c r="M884" s="295"/>
      <c r="N884" s="295"/>
      <c r="O884" s="295"/>
      <c r="P884" s="295"/>
      <c r="Q884" s="295"/>
      <c r="R884" s="295"/>
      <c r="S884" s="295"/>
      <c r="T884" s="295"/>
      <c r="U884" s="295"/>
      <c r="V884" s="295"/>
      <c r="W884" s="295"/>
    </row>
    <row r="885" spans="11:23" x14ac:dyDescent="0.25">
      <c r="K885" s="295"/>
      <c r="L885" s="295"/>
      <c r="M885" s="295"/>
      <c r="N885" s="295"/>
      <c r="O885" s="295"/>
      <c r="P885" s="295"/>
      <c r="Q885" s="295"/>
      <c r="R885" s="295"/>
      <c r="S885" s="295"/>
      <c r="T885" s="295"/>
      <c r="U885" s="295"/>
      <c r="V885" s="295"/>
      <c r="W885" s="295"/>
    </row>
    <row r="886" spans="11:23" x14ac:dyDescent="0.25">
      <c r="K886" s="295"/>
      <c r="L886" s="295"/>
      <c r="M886" s="295"/>
      <c r="N886" s="295"/>
      <c r="O886" s="295"/>
      <c r="P886" s="295"/>
      <c r="Q886" s="295"/>
      <c r="R886" s="295"/>
      <c r="S886" s="295"/>
      <c r="T886" s="295"/>
      <c r="U886" s="295"/>
      <c r="V886" s="295"/>
      <c r="W886" s="295"/>
    </row>
    <row r="887" spans="11:23" x14ac:dyDescent="0.25">
      <c r="K887" s="295"/>
      <c r="L887" s="295"/>
      <c r="M887" s="295"/>
      <c r="N887" s="295"/>
      <c r="O887" s="295"/>
      <c r="P887" s="295"/>
      <c r="Q887" s="295"/>
      <c r="R887" s="295"/>
      <c r="S887" s="295"/>
      <c r="T887" s="295"/>
      <c r="U887" s="295"/>
      <c r="V887" s="295"/>
      <c r="W887" s="295"/>
    </row>
    <row r="888" spans="11:23" x14ac:dyDescent="0.25">
      <c r="K888" s="295"/>
      <c r="L888" s="295"/>
      <c r="M888" s="295"/>
      <c r="N888" s="295"/>
      <c r="O888" s="295"/>
      <c r="P888" s="295"/>
      <c r="Q888" s="295"/>
      <c r="R888" s="295"/>
      <c r="S888" s="295"/>
      <c r="T888" s="295"/>
      <c r="U888" s="295"/>
      <c r="V888" s="295"/>
      <c r="W888" s="295"/>
    </row>
    <row r="889" spans="11:23" x14ac:dyDescent="0.25">
      <c r="K889" s="295"/>
      <c r="L889" s="295"/>
      <c r="M889" s="295"/>
      <c r="N889" s="295"/>
      <c r="O889" s="295"/>
      <c r="P889" s="295"/>
      <c r="Q889" s="295"/>
      <c r="R889" s="295"/>
      <c r="S889" s="295"/>
      <c r="T889" s="295"/>
      <c r="U889" s="295"/>
      <c r="V889" s="295"/>
      <c r="W889" s="295"/>
    </row>
    <row r="890" spans="11:23" x14ac:dyDescent="0.25">
      <c r="K890" s="295"/>
      <c r="L890" s="295"/>
      <c r="M890" s="295"/>
      <c r="N890" s="295"/>
      <c r="O890" s="295"/>
      <c r="P890" s="295"/>
      <c r="Q890" s="295"/>
      <c r="R890" s="295"/>
      <c r="S890" s="295"/>
      <c r="T890" s="295"/>
      <c r="U890" s="295"/>
      <c r="V890" s="295"/>
      <c r="W890" s="295"/>
    </row>
    <row r="891" spans="11:23" x14ac:dyDescent="0.25">
      <c r="K891" s="295"/>
      <c r="L891" s="295"/>
      <c r="M891" s="295"/>
      <c r="N891" s="295"/>
      <c r="O891" s="295"/>
      <c r="P891" s="295"/>
      <c r="Q891" s="295"/>
      <c r="R891" s="295"/>
      <c r="S891" s="295"/>
      <c r="T891" s="295"/>
      <c r="U891" s="295"/>
      <c r="V891" s="295"/>
      <c r="W891" s="295"/>
    </row>
    <row r="892" spans="11:23" x14ac:dyDescent="0.25">
      <c r="K892" s="295"/>
      <c r="L892" s="295"/>
      <c r="M892" s="295"/>
      <c r="N892" s="295"/>
      <c r="O892" s="295"/>
      <c r="P892" s="295"/>
      <c r="Q892" s="295"/>
      <c r="R892" s="295"/>
      <c r="S892" s="295"/>
      <c r="T892" s="295"/>
      <c r="U892" s="295"/>
      <c r="V892" s="295"/>
      <c r="W892" s="295"/>
    </row>
    <row r="893" spans="11:23" x14ac:dyDescent="0.25">
      <c r="K893" s="295"/>
      <c r="L893" s="295"/>
      <c r="M893" s="295"/>
      <c r="N893" s="295"/>
      <c r="O893" s="295"/>
      <c r="P893" s="295"/>
      <c r="Q893" s="295"/>
      <c r="R893" s="295"/>
      <c r="S893" s="295"/>
      <c r="T893" s="295"/>
      <c r="U893" s="295"/>
      <c r="V893" s="295"/>
      <c r="W893" s="295"/>
    </row>
    <row r="894" spans="11:23" x14ac:dyDescent="0.25">
      <c r="K894" s="295"/>
      <c r="L894" s="295"/>
      <c r="M894" s="295"/>
      <c r="N894" s="295"/>
      <c r="O894" s="295"/>
      <c r="P894" s="295"/>
      <c r="Q894" s="295"/>
      <c r="R894" s="295"/>
      <c r="S894" s="295"/>
      <c r="T894" s="295"/>
      <c r="U894" s="295"/>
      <c r="V894" s="295"/>
      <c r="W894" s="295"/>
    </row>
    <row r="895" spans="11:23" x14ac:dyDescent="0.25">
      <c r="K895" s="295"/>
      <c r="L895" s="295"/>
      <c r="M895" s="295"/>
      <c r="N895" s="295"/>
      <c r="O895" s="295"/>
      <c r="P895" s="295"/>
      <c r="Q895" s="295"/>
      <c r="R895" s="295"/>
      <c r="S895" s="295"/>
      <c r="T895" s="295"/>
      <c r="U895" s="295"/>
      <c r="V895" s="295"/>
      <c r="W895" s="295"/>
    </row>
    <row r="896" spans="11:23" x14ac:dyDescent="0.25">
      <c r="K896" s="295"/>
      <c r="L896" s="295"/>
      <c r="M896" s="295"/>
      <c r="N896" s="295"/>
      <c r="O896" s="295"/>
      <c r="P896" s="295"/>
      <c r="Q896" s="295"/>
      <c r="R896" s="295"/>
      <c r="S896" s="295"/>
      <c r="T896" s="295"/>
      <c r="U896" s="295"/>
      <c r="V896" s="295"/>
      <c r="W896" s="295"/>
    </row>
    <row r="897" spans="11:23" x14ac:dyDescent="0.25">
      <c r="K897" s="295"/>
      <c r="L897" s="295"/>
      <c r="M897" s="295"/>
      <c r="N897" s="295"/>
      <c r="O897" s="295"/>
      <c r="P897" s="295"/>
      <c r="Q897" s="295"/>
      <c r="R897" s="295"/>
      <c r="S897" s="295"/>
      <c r="T897" s="295"/>
      <c r="U897" s="295"/>
      <c r="V897" s="295"/>
      <c r="W897" s="295"/>
    </row>
    <row r="898" spans="11:23" x14ac:dyDescent="0.25">
      <c r="K898" s="295"/>
      <c r="L898" s="295"/>
      <c r="M898" s="295"/>
      <c r="N898" s="295"/>
      <c r="O898" s="295"/>
      <c r="P898" s="295"/>
      <c r="Q898" s="295"/>
      <c r="R898" s="295"/>
      <c r="S898" s="295"/>
      <c r="T898" s="295"/>
      <c r="U898" s="295"/>
      <c r="V898" s="295"/>
      <c r="W898" s="295"/>
    </row>
    <row r="899" spans="11:23" x14ac:dyDescent="0.25">
      <c r="K899" s="295"/>
      <c r="L899" s="295"/>
      <c r="M899" s="295"/>
      <c r="N899" s="295"/>
      <c r="O899" s="295"/>
      <c r="P899" s="295"/>
      <c r="Q899" s="295"/>
      <c r="R899" s="295"/>
      <c r="S899" s="295"/>
      <c r="T899" s="295"/>
      <c r="U899" s="295"/>
      <c r="V899" s="295"/>
      <c r="W899" s="295"/>
    </row>
    <row r="900" spans="11:23" x14ac:dyDescent="0.25">
      <c r="K900" s="310" t="s">
        <v>600</v>
      </c>
      <c r="L900" s="310" t="s">
        <v>600</v>
      </c>
      <c r="M900" s="310" t="s">
        <v>600</v>
      </c>
      <c r="N900" s="310" t="s">
        <v>600</v>
      </c>
      <c r="O900" s="310" t="s">
        <v>600</v>
      </c>
      <c r="P900" s="310" t="s">
        <v>600</v>
      </c>
      <c r="Q900" s="310" t="s">
        <v>600</v>
      </c>
      <c r="R900" s="310" t="s">
        <v>600</v>
      </c>
      <c r="S900" s="310" t="s">
        <v>600</v>
      </c>
      <c r="T900" s="310" t="s">
        <v>600</v>
      </c>
      <c r="U900" s="310" t="s">
        <v>600</v>
      </c>
      <c r="V900" s="310" t="s">
        <v>600</v>
      </c>
      <c r="W900" s="310" t="s">
        <v>600</v>
      </c>
    </row>
    <row r="901" spans="11:23" x14ac:dyDescent="0.25">
      <c r="K901" s="295"/>
      <c r="L901" s="295"/>
      <c r="M901" s="295"/>
      <c r="N901" s="295"/>
      <c r="O901" s="295"/>
      <c r="P901" s="295"/>
      <c r="Q901" s="295"/>
      <c r="R901" s="295"/>
      <c r="S901" s="295"/>
      <c r="T901" s="295"/>
      <c r="U901" s="295"/>
      <c r="V901" s="295"/>
      <c r="W901" s="295"/>
    </row>
    <row r="902" spans="11:23" x14ac:dyDescent="0.25">
      <c r="K902" s="295"/>
      <c r="L902" s="295"/>
      <c r="M902" s="295"/>
      <c r="N902" s="295"/>
      <c r="O902" s="295"/>
      <c r="P902" s="295"/>
      <c r="Q902" s="295"/>
      <c r="R902" s="295"/>
      <c r="S902" s="295"/>
      <c r="T902" s="295"/>
      <c r="U902" s="295"/>
      <c r="V902" s="295"/>
      <c r="W902" s="295"/>
    </row>
    <row r="903" spans="11:23" x14ac:dyDescent="0.25">
      <c r="K903" s="295"/>
      <c r="L903" s="295"/>
      <c r="M903" s="295"/>
      <c r="N903" s="295"/>
      <c r="O903" s="295"/>
      <c r="P903" s="295"/>
      <c r="Q903" s="295"/>
      <c r="R903" s="295"/>
      <c r="S903" s="295"/>
      <c r="T903" s="295"/>
      <c r="U903" s="295"/>
      <c r="V903" s="295"/>
      <c r="W903" s="295"/>
    </row>
    <row r="904" spans="11:23" x14ac:dyDescent="0.25">
      <c r="K904" s="295"/>
      <c r="L904" s="295"/>
      <c r="M904" s="295"/>
      <c r="N904" s="295"/>
      <c r="O904" s="295"/>
      <c r="P904" s="295"/>
      <c r="Q904" s="295"/>
      <c r="R904" s="295"/>
      <c r="S904" s="295"/>
      <c r="T904" s="295"/>
      <c r="U904" s="295"/>
      <c r="V904" s="295"/>
      <c r="W904" s="295"/>
    </row>
    <row r="905" spans="11:23" x14ac:dyDescent="0.25">
      <c r="K905" s="295"/>
      <c r="L905" s="295"/>
      <c r="M905" s="295"/>
      <c r="N905" s="295"/>
      <c r="O905" s="295"/>
      <c r="P905" s="295"/>
      <c r="Q905" s="295"/>
      <c r="R905" s="295"/>
      <c r="S905" s="295"/>
      <c r="T905" s="295"/>
      <c r="U905" s="295"/>
      <c r="V905" s="295"/>
      <c r="W905" s="295"/>
    </row>
    <row r="906" spans="11:23" x14ac:dyDescent="0.25">
      <c r="K906" s="295"/>
      <c r="L906" s="295"/>
      <c r="M906" s="295"/>
      <c r="N906" s="295"/>
      <c r="O906" s="295"/>
      <c r="P906" s="295"/>
      <c r="Q906" s="295"/>
      <c r="R906" s="295"/>
      <c r="S906" s="295"/>
      <c r="T906" s="295"/>
      <c r="U906" s="295"/>
      <c r="V906" s="295"/>
      <c r="W906" s="295"/>
    </row>
    <row r="907" spans="11:23" x14ac:dyDescent="0.25">
      <c r="K907" s="295"/>
      <c r="L907" s="295"/>
      <c r="M907" s="295"/>
      <c r="N907" s="295"/>
      <c r="O907" s="295"/>
      <c r="P907" s="295"/>
      <c r="Q907" s="295"/>
      <c r="R907" s="295"/>
      <c r="S907" s="295"/>
      <c r="T907" s="295"/>
      <c r="U907" s="295"/>
      <c r="V907" s="295"/>
      <c r="W907" s="295"/>
    </row>
    <row r="908" spans="11:23" x14ac:dyDescent="0.25">
      <c r="K908" s="295"/>
      <c r="L908" s="295"/>
      <c r="M908" s="295"/>
      <c r="N908" s="295"/>
      <c r="O908" s="295"/>
      <c r="P908" s="295"/>
      <c r="Q908" s="295"/>
      <c r="R908" s="295"/>
      <c r="S908" s="295"/>
      <c r="T908" s="295"/>
      <c r="U908" s="295"/>
      <c r="V908" s="295"/>
      <c r="W908" s="295"/>
    </row>
    <row r="909" spans="11:23" x14ac:dyDescent="0.25">
      <c r="K909" s="295"/>
      <c r="L909" s="295"/>
      <c r="M909" s="295"/>
      <c r="N909" s="295"/>
      <c r="O909" s="295"/>
      <c r="P909" s="295"/>
      <c r="Q909" s="295"/>
      <c r="R909" s="295"/>
      <c r="S909" s="295"/>
      <c r="T909" s="295"/>
      <c r="U909" s="295"/>
      <c r="V909" s="295"/>
      <c r="W909" s="295"/>
    </row>
    <row r="910" spans="11:23" x14ac:dyDescent="0.25">
      <c r="K910" s="295"/>
      <c r="L910" s="295"/>
      <c r="M910" s="295"/>
      <c r="N910" s="295"/>
      <c r="O910" s="295"/>
      <c r="P910" s="295"/>
      <c r="Q910" s="295"/>
      <c r="R910" s="295"/>
      <c r="S910" s="295"/>
      <c r="T910" s="295"/>
      <c r="U910" s="295"/>
      <c r="V910" s="295"/>
      <c r="W910" s="295"/>
    </row>
    <row r="911" spans="11:23" x14ac:dyDescent="0.25">
      <c r="K911" s="295"/>
      <c r="L911" s="295"/>
      <c r="M911" s="295"/>
      <c r="N911" s="295"/>
      <c r="O911" s="295"/>
      <c r="P911" s="295"/>
      <c r="Q911" s="295"/>
      <c r="R911" s="295"/>
      <c r="S911" s="295"/>
      <c r="T911" s="295"/>
      <c r="U911" s="295"/>
      <c r="V911" s="295"/>
      <c r="W911" s="295"/>
    </row>
    <row r="912" spans="11:23" x14ac:dyDescent="0.25">
      <c r="K912" s="295"/>
      <c r="L912" s="295"/>
      <c r="M912" s="295"/>
      <c r="N912" s="295"/>
      <c r="O912" s="295"/>
      <c r="P912" s="295"/>
      <c r="Q912" s="295"/>
      <c r="R912" s="295"/>
      <c r="S912" s="295"/>
      <c r="T912" s="295"/>
      <c r="U912" s="295"/>
      <c r="V912" s="295"/>
      <c r="W912" s="295"/>
    </row>
    <row r="913" spans="11:23" x14ac:dyDescent="0.25">
      <c r="K913" s="295"/>
      <c r="L913" s="295"/>
      <c r="M913" s="295"/>
      <c r="N913" s="295"/>
      <c r="O913" s="295"/>
      <c r="P913" s="295"/>
      <c r="Q913" s="295"/>
      <c r="R913" s="295"/>
      <c r="S913" s="295"/>
      <c r="T913" s="295"/>
      <c r="U913" s="295"/>
      <c r="V913" s="295"/>
      <c r="W913" s="295"/>
    </row>
    <row r="914" spans="11:23" x14ac:dyDescent="0.25">
      <c r="K914" s="295"/>
      <c r="L914" s="295"/>
      <c r="M914" s="295"/>
      <c r="N914" s="295"/>
      <c r="O914" s="295"/>
      <c r="P914" s="295"/>
      <c r="Q914" s="295"/>
      <c r="R914" s="295"/>
      <c r="S914" s="295"/>
      <c r="T914" s="295"/>
      <c r="U914" s="295"/>
      <c r="V914" s="295"/>
      <c r="W914" s="295"/>
    </row>
    <row r="915" spans="11:23" x14ac:dyDescent="0.25">
      <c r="K915" s="295"/>
      <c r="L915" s="295"/>
      <c r="M915" s="295"/>
      <c r="N915" s="295"/>
      <c r="O915" s="295"/>
      <c r="P915" s="295"/>
      <c r="Q915" s="295"/>
      <c r="R915" s="295"/>
      <c r="S915" s="295"/>
      <c r="T915" s="295"/>
      <c r="U915" s="295"/>
      <c r="V915" s="295"/>
      <c r="W915" s="295"/>
    </row>
    <row r="916" spans="11:23" x14ac:dyDescent="0.25">
      <c r="K916" s="295"/>
      <c r="L916" s="295"/>
      <c r="M916" s="295"/>
      <c r="N916" s="295"/>
      <c r="O916" s="295"/>
      <c r="P916" s="295"/>
      <c r="Q916" s="295"/>
      <c r="R916" s="295"/>
      <c r="S916" s="295"/>
      <c r="T916" s="295"/>
      <c r="U916" s="295"/>
      <c r="V916" s="295"/>
      <c r="W916" s="295"/>
    </row>
    <row r="917" spans="11:23" x14ac:dyDescent="0.25">
      <c r="K917" s="295"/>
      <c r="L917" s="295"/>
      <c r="M917" s="295"/>
      <c r="N917" s="295"/>
      <c r="O917" s="295"/>
      <c r="P917" s="295"/>
      <c r="Q917" s="295"/>
      <c r="R917" s="295"/>
      <c r="S917" s="295"/>
      <c r="T917" s="295"/>
      <c r="U917" s="295"/>
      <c r="V917" s="295"/>
      <c r="W917" s="295"/>
    </row>
    <row r="918" spans="11:23" x14ac:dyDescent="0.25">
      <c r="K918" s="295"/>
      <c r="L918" s="295"/>
      <c r="M918" s="295"/>
      <c r="N918" s="295"/>
      <c r="O918" s="295"/>
      <c r="P918" s="295"/>
      <c r="Q918" s="295"/>
      <c r="R918" s="295"/>
      <c r="S918" s="295"/>
      <c r="T918" s="295"/>
      <c r="U918" s="295"/>
      <c r="V918" s="295"/>
      <c r="W918" s="295"/>
    </row>
    <row r="919" spans="11:23" x14ac:dyDescent="0.25">
      <c r="K919" s="295"/>
      <c r="L919" s="295"/>
      <c r="M919" s="295"/>
      <c r="N919" s="295"/>
      <c r="O919" s="295"/>
      <c r="P919" s="295"/>
      <c r="Q919" s="295"/>
      <c r="R919" s="295"/>
      <c r="S919" s="295"/>
      <c r="T919" s="295"/>
      <c r="U919" s="295"/>
      <c r="V919" s="295"/>
      <c r="W919" s="295"/>
    </row>
    <row r="920" spans="11:23" x14ac:dyDescent="0.25">
      <c r="K920" s="295"/>
      <c r="L920" s="295"/>
      <c r="M920" s="295"/>
      <c r="N920" s="295"/>
      <c r="O920" s="295"/>
      <c r="P920" s="295"/>
      <c r="Q920" s="295"/>
      <c r="R920" s="295"/>
      <c r="S920" s="295"/>
      <c r="T920" s="295"/>
      <c r="U920" s="295"/>
      <c r="V920" s="295"/>
      <c r="W920" s="295"/>
    </row>
    <row r="921" spans="11:23" x14ac:dyDescent="0.25">
      <c r="K921" s="295"/>
      <c r="L921" s="295"/>
      <c r="M921" s="295"/>
      <c r="N921" s="295"/>
      <c r="O921" s="295"/>
      <c r="P921" s="295"/>
      <c r="Q921" s="295"/>
      <c r="R921" s="295"/>
      <c r="S921" s="295"/>
      <c r="T921" s="295"/>
      <c r="U921" s="295"/>
      <c r="V921" s="295"/>
      <c r="W921" s="295"/>
    </row>
    <row r="922" spans="11:23" x14ac:dyDescent="0.25">
      <c r="K922" s="295"/>
      <c r="L922" s="295"/>
      <c r="M922" s="295"/>
      <c r="N922" s="295"/>
      <c r="O922" s="295"/>
      <c r="P922" s="295"/>
      <c r="Q922" s="295"/>
      <c r="R922" s="295"/>
      <c r="S922" s="295"/>
      <c r="T922" s="295"/>
      <c r="U922" s="295"/>
      <c r="V922" s="295"/>
      <c r="W922" s="295"/>
    </row>
    <row r="923" spans="11:23" x14ac:dyDescent="0.25">
      <c r="K923" s="295"/>
      <c r="L923" s="295"/>
      <c r="M923" s="295"/>
      <c r="N923" s="295"/>
      <c r="O923" s="295"/>
      <c r="P923" s="295"/>
      <c r="Q923" s="295"/>
      <c r="R923" s="295"/>
      <c r="S923" s="295"/>
      <c r="T923" s="295"/>
      <c r="U923" s="295"/>
      <c r="V923" s="295"/>
      <c r="W923" s="295"/>
    </row>
    <row r="924" spans="11:23" x14ac:dyDescent="0.25">
      <c r="K924" s="295"/>
      <c r="L924" s="295"/>
      <c r="M924" s="295"/>
      <c r="N924" s="295"/>
      <c r="O924" s="295"/>
      <c r="P924" s="295"/>
      <c r="Q924" s="295"/>
      <c r="R924" s="295"/>
      <c r="S924" s="295"/>
      <c r="T924" s="295"/>
      <c r="U924" s="295"/>
      <c r="V924" s="295"/>
      <c r="W924" s="295"/>
    </row>
    <row r="925" spans="11:23" x14ac:dyDescent="0.25">
      <c r="K925" s="295"/>
      <c r="L925" s="295"/>
      <c r="M925" s="295"/>
      <c r="N925" s="295"/>
      <c r="O925" s="295"/>
      <c r="P925" s="295"/>
      <c r="Q925" s="295"/>
      <c r="R925" s="295"/>
      <c r="S925" s="295"/>
      <c r="T925" s="295"/>
      <c r="U925" s="295"/>
      <c r="V925" s="295"/>
      <c r="W925" s="295"/>
    </row>
    <row r="926" spans="11:23" x14ac:dyDescent="0.25">
      <c r="K926" s="295"/>
      <c r="L926" s="295"/>
      <c r="M926" s="295"/>
      <c r="N926" s="295"/>
      <c r="O926" s="295"/>
      <c r="P926" s="295"/>
      <c r="Q926" s="295"/>
      <c r="R926" s="295"/>
      <c r="S926" s="295"/>
      <c r="T926" s="295"/>
      <c r="U926" s="295"/>
      <c r="V926" s="295"/>
      <c r="W926" s="295"/>
    </row>
    <row r="927" spans="11:23" x14ac:dyDescent="0.25">
      <c r="K927" s="295"/>
      <c r="L927" s="295"/>
      <c r="M927" s="295"/>
      <c r="N927" s="295"/>
      <c r="O927" s="295"/>
      <c r="P927" s="295"/>
      <c r="Q927" s="295"/>
      <c r="R927" s="295"/>
      <c r="S927" s="295"/>
      <c r="T927" s="295"/>
      <c r="U927" s="295"/>
      <c r="V927" s="295"/>
      <c r="W927" s="295"/>
    </row>
    <row r="928" spans="11:23" x14ac:dyDescent="0.25">
      <c r="K928" s="295"/>
      <c r="L928" s="295"/>
      <c r="M928" s="295"/>
      <c r="N928" s="295"/>
      <c r="O928" s="295"/>
      <c r="P928" s="295"/>
      <c r="Q928" s="295"/>
      <c r="R928" s="295"/>
      <c r="S928" s="295"/>
      <c r="T928" s="295"/>
      <c r="U928" s="295"/>
      <c r="V928" s="295"/>
      <c r="W928" s="295"/>
    </row>
    <row r="929" spans="11:23" x14ac:dyDescent="0.25">
      <c r="K929" s="295"/>
      <c r="L929" s="295"/>
      <c r="M929" s="295"/>
      <c r="N929" s="295"/>
      <c r="O929" s="295"/>
      <c r="P929" s="295"/>
      <c r="Q929" s="295"/>
      <c r="R929" s="295"/>
      <c r="S929" s="295"/>
      <c r="T929" s="295"/>
      <c r="U929" s="295"/>
      <c r="V929" s="295"/>
      <c r="W929" s="295"/>
    </row>
    <row r="930" spans="11:23" x14ac:dyDescent="0.25">
      <c r="K930" s="295"/>
      <c r="L930" s="295"/>
      <c r="M930" s="295"/>
      <c r="N930" s="295"/>
      <c r="O930" s="295"/>
      <c r="P930" s="295"/>
      <c r="Q930" s="295"/>
      <c r="R930" s="295"/>
      <c r="S930" s="295"/>
      <c r="T930" s="295"/>
      <c r="U930" s="295"/>
      <c r="V930" s="295"/>
      <c r="W930" s="295"/>
    </row>
    <row r="931" spans="11:23" x14ac:dyDescent="0.25">
      <c r="K931" s="295"/>
      <c r="L931" s="295"/>
      <c r="M931" s="295"/>
      <c r="N931" s="295"/>
      <c r="O931" s="295"/>
      <c r="P931" s="295"/>
      <c r="Q931" s="295"/>
      <c r="R931" s="295"/>
      <c r="S931" s="295"/>
      <c r="T931" s="295"/>
      <c r="U931" s="295"/>
      <c r="V931" s="295"/>
      <c r="W931" s="295"/>
    </row>
    <row r="932" spans="11:23" x14ac:dyDescent="0.25">
      <c r="K932" s="295"/>
      <c r="L932" s="295"/>
      <c r="M932" s="295"/>
      <c r="N932" s="295"/>
      <c r="O932" s="295"/>
      <c r="P932" s="295"/>
      <c r="Q932" s="295"/>
      <c r="R932" s="295"/>
      <c r="S932" s="295"/>
      <c r="T932" s="295"/>
      <c r="U932" s="295"/>
      <c r="V932" s="295"/>
      <c r="W932" s="295"/>
    </row>
    <row r="933" spans="11:23" x14ac:dyDescent="0.25">
      <c r="K933" s="295"/>
      <c r="L933" s="295"/>
      <c r="M933" s="295"/>
      <c r="N933" s="295"/>
      <c r="O933" s="295"/>
      <c r="P933" s="295"/>
      <c r="Q933" s="295"/>
      <c r="R933" s="295"/>
      <c r="S933" s="295"/>
      <c r="T933" s="295"/>
      <c r="U933" s="295"/>
      <c r="V933" s="295"/>
      <c r="W933" s="295"/>
    </row>
    <row r="934" spans="11:23" x14ac:dyDescent="0.25">
      <c r="K934" s="295"/>
      <c r="L934" s="295"/>
      <c r="M934" s="295"/>
      <c r="N934" s="295"/>
      <c r="O934" s="295"/>
      <c r="P934" s="295"/>
      <c r="Q934" s="295"/>
      <c r="R934" s="295"/>
      <c r="S934" s="295"/>
      <c r="T934" s="295"/>
      <c r="U934" s="295"/>
      <c r="V934" s="295"/>
      <c r="W934" s="295"/>
    </row>
    <row r="935" spans="11:23" x14ac:dyDescent="0.25">
      <c r="K935" s="295"/>
      <c r="L935" s="295"/>
      <c r="M935" s="295"/>
      <c r="N935" s="295"/>
      <c r="O935" s="295"/>
      <c r="P935" s="295"/>
      <c r="Q935" s="295"/>
      <c r="R935" s="295"/>
      <c r="S935" s="295"/>
      <c r="T935" s="295"/>
      <c r="U935" s="295"/>
      <c r="V935" s="295"/>
      <c r="W935" s="295"/>
    </row>
    <row r="936" spans="11:23" x14ac:dyDescent="0.25">
      <c r="K936" s="295"/>
      <c r="L936" s="295"/>
      <c r="M936" s="295"/>
      <c r="N936" s="295"/>
      <c r="O936" s="295"/>
      <c r="P936" s="295"/>
      <c r="Q936" s="295"/>
      <c r="R936" s="295"/>
      <c r="S936" s="295"/>
      <c r="T936" s="295"/>
      <c r="U936" s="295"/>
      <c r="V936" s="295"/>
      <c r="W936" s="295"/>
    </row>
    <row r="937" spans="11:23" x14ac:dyDescent="0.25">
      <c r="K937" s="295"/>
      <c r="L937" s="295"/>
      <c r="M937" s="295"/>
      <c r="N937" s="295"/>
      <c r="O937" s="295"/>
      <c r="P937" s="295"/>
      <c r="Q937" s="295"/>
      <c r="R937" s="295"/>
      <c r="S937" s="295"/>
      <c r="T937" s="295"/>
      <c r="U937" s="295"/>
      <c r="V937" s="295"/>
      <c r="W937" s="295"/>
    </row>
    <row r="938" spans="11:23" x14ac:dyDescent="0.25">
      <c r="K938" s="295"/>
      <c r="L938" s="295"/>
      <c r="M938" s="295"/>
      <c r="N938" s="295"/>
      <c r="O938" s="295"/>
      <c r="P938" s="295"/>
      <c r="Q938" s="295"/>
      <c r="R938" s="295"/>
      <c r="S938" s="295"/>
      <c r="T938" s="295"/>
      <c r="U938" s="295"/>
      <c r="V938" s="295"/>
      <c r="W938" s="295"/>
    </row>
    <row r="939" spans="11:23" x14ac:dyDescent="0.25">
      <c r="K939" s="295"/>
      <c r="L939" s="295"/>
      <c r="M939" s="295"/>
      <c r="N939" s="295"/>
      <c r="O939" s="295"/>
      <c r="P939" s="295"/>
      <c r="Q939" s="295"/>
      <c r="R939" s="295"/>
      <c r="S939" s="295"/>
      <c r="T939" s="295"/>
      <c r="U939" s="295"/>
      <c r="V939" s="295"/>
      <c r="W939" s="295"/>
    </row>
    <row r="940" spans="11:23" x14ac:dyDescent="0.25">
      <c r="K940" s="295"/>
      <c r="L940" s="295"/>
      <c r="M940" s="295"/>
      <c r="N940" s="295"/>
      <c r="O940" s="295"/>
      <c r="P940" s="295"/>
      <c r="Q940" s="295"/>
      <c r="R940" s="295"/>
      <c r="S940" s="295"/>
      <c r="T940" s="295"/>
      <c r="U940" s="295"/>
      <c r="V940" s="295"/>
      <c r="W940" s="295"/>
    </row>
    <row r="941" spans="11:23" x14ac:dyDescent="0.25">
      <c r="K941" s="295"/>
      <c r="L941" s="295"/>
      <c r="M941" s="295"/>
      <c r="N941" s="295"/>
      <c r="O941" s="295"/>
      <c r="P941" s="295"/>
      <c r="Q941" s="295"/>
      <c r="R941" s="295"/>
      <c r="S941" s="295"/>
      <c r="T941" s="295"/>
      <c r="U941" s="295"/>
      <c r="V941" s="295"/>
      <c r="W941" s="295"/>
    </row>
    <row r="942" spans="11:23" x14ac:dyDescent="0.25">
      <c r="K942" s="295"/>
      <c r="L942" s="295"/>
      <c r="M942" s="295"/>
      <c r="N942" s="295"/>
      <c r="O942" s="295"/>
      <c r="P942" s="295"/>
      <c r="Q942" s="295"/>
      <c r="R942" s="295"/>
      <c r="S942" s="295"/>
      <c r="T942" s="295"/>
      <c r="U942" s="295"/>
      <c r="V942" s="295"/>
      <c r="W942" s="295"/>
    </row>
    <row r="943" spans="11:23" x14ac:dyDescent="0.25">
      <c r="K943" s="295"/>
      <c r="L943" s="295"/>
      <c r="M943" s="295"/>
      <c r="N943" s="295"/>
      <c r="O943" s="295"/>
      <c r="P943" s="295"/>
      <c r="Q943" s="295"/>
      <c r="R943" s="295"/>
      <c r="S943" s="295"/>
      <c r="T943" s="295"/>
      <c r="U943" s="295"/>
      <c r="V943" s="295"/>
      <c r="W943" s="295"/>
    </row>
    <row r="944" spans="11:23" x14ac:dyDescent="0.25">
      <c r="K944" s="295"/>
      <c r="L944" s="295"/>
      <c r="M944" s="295"/>
      <c r="N944" s="295"/>
      <c r="O944" s="295"/>
      <c r="P944" s="295"/>
      <c r="Q944" s="295"/>
      <c r="R944" s="295"/>
      <c r="S944" s="295"/>
      <c r="T944" s="295"/>
      <c r="U944" s="295"/>
      <c r="V944" s="295"/>
      <c r="W944" s="295"/>
    </row>
    <row r="945" spans="11:23" x14ac:dyDescent="0.25">
      <c r="K945" s="295"/>
      <c r="L945" s="295"/>
      <c r="M945" s="295"/>
      <c r="N945" s="295"/>
      <c r="O945" s="295"/>
      <c r="P945" s="295"/>
      <c r="Q945" s="295"/>
      <c r="R945" s="295"/>
      <c r="S945" s="295"/>
      <c r="T945" s="295"/>
      <c r="U945" s="295"/>
      <c r="V945" s="295"/>
      <c r="W945" s="295"/>
    </row>
    <row r="946" spans="11:23" x14ac:dyDescent="0.25">
      <c r="K946" s="295"/>
      <c r="L946" s="295"/>
      <c r="M946" s="295"/>
      <c r="N946" s="295"/>
      <c r="O946" s="295"/>
      <c r="P946" s="295"/>
      <c r="Q946" s="295"/>
      <c r="R946" s="295"/>
      <c r="S946" s="295"/>
      <c r="T946" s="295"/>
      <c r="U946" s="295"/>
      <c r="V946" s="295"/>
      <c r="W946" s="295"/>
    </row>
    <row r="947" spans="11:23" x14ac:dyDescent="0.25">
      <c r="K947" s="295"/>
      <c r="L947" s="295"/>
      <c r="M947" s="295"/>
      <c r="N947" s="295"/>
      <c r="O947" s="295"/>
      <c r="P947" s="295"/>
      <c r="Q947" s="295"/>
      <c r="R947" s="295"/>
      <c r="S947" s="295"/>
      <c r="T947" s="295"/>
      <c r="U947" s="295"/>
      <c r="V947" s="295"/>
      <c r="W947" s="295"/>
    </row>
    <row r="948" spans="11:23" x14ac:dyDescent="0.25">
      <c r="K948" s="295"/>
      <c r="L948" s="295"/>
      <c r="M948" s="295"/>
      <c r="N948" s="295"/>
      <c r="O948" s="295"/>
      <c r="P948" s="295"/>
      <c r="Q948" s="295"/>
      <c r="R948" s="295"/>
      <c r="S948" s="295"/>
      <c r="T948" s="295"/>
      <c r="U948" s="295"/>
      <c r="V948" s="295"/>
      <c r="W948" s="295"/>
    </row>
    <row r="949" spans="11:23" x14ac:dyDescent="0.25">
      <c r="K949" s="295"/>
      <c r="L949" s="295"/>
      <c r="M949" s="295"/>
      <c r="N949" s="295"/>
      <c r="O949" s="295"/>
      <c r="P949" s="295"/>
      <c r="Q949" s="295"/>
      <c r="R949" s="295"/>
      <c r="S949" s="295"/>
      <c r="T949" s="295"/>
      <c r="U949" s="295"/>
      <c r="V949" s="295"/>
      <c r="W949" s="295"/>
    </row>
    <row r="950" spans="11:23" x14ac:dyDescent="0.25">
      <c r="K950" s="295"/>
      <c r="L950" s="295"/>
      <c r="M950" s="295"/>
      <c r="N950" s="295"/>
      <c r="O950" s="295"/>
      <c r="P950" s="295"/>
      <c r="Q950" s="295"/>
      <c r="R950" s="295"/>
      <c r="S950" s="295"/>
      <c r="T950" s="295"/>
      <c r="U950" s="295"/>
      <c r="V950" s="295"/>
      <c r="W950" s="295"/>
    </row>
    <row r="951" spans="11:23" x14ac:dyDescent="0.25">
      <c r="K951" s="295"/>
      <c r="L951" s="295"/>
      <c r="M951" s="295"/>
      <c r="N951" s="295"/>
      <c r="O951" s="295"/>
      <c r="P951" s="295"/>
      <c r="Q951" s="295"/>
      <c r="R951" s="295"/>
      <c r="S951" s="295"/>
      <c r="T951" s="295"/>
      <c r="U951" s="295"/>
      <c r="V951" s="295"/>
      <c r="W951" s="295"/>
    </row>
    <row r="952" spans="11:23" x14ac:dyDescent="0.25">
      <c r="K952" s="295"/>
      <c r="L952" s="295"/>
      <c r="M952" s="295"/>
      <c r="N952" s="295"/>
      <c r="O952" s="295"/>
      <c r="P952" s="295"/>
      <c r="Q952" s="295"/>
      <c r="R952" s="295"/>
      <c r="S952" s="295"/>
      <c r="T952" s="295"/>
      <c r="U952" s="295"/>
      <c r="V952" s="295"/>
      <c r="W952" s="295"/>
    </row>
    <row r="953" spans="11:23" x14ac:dyDescent="0.25">
      <c r="K953" s="295"/>
      <c r="L953" s="295"/>
      <c r="M953" s="295"/>
      <c r="N953" s="295"/>
      <c r="O953" s="295"/>
      <c r="P953" s="295"/>
      <c r="Q953" s="295"/>
      <c r="R953" s="295"/>
      <c r="S953" s="295"/>
      <c r="T953" s="295"/>
      <c r="U953" s="295"/>
      <c r="V953" s="295"/>
      <c r="W953" s="295"/>
    </row>
    <row r="954" spans="11:23" x14ac:dyDescent="0.25">
      <c r="K954" s="295"/>
      <c r="L954" s="295"/>
      <c r="M954" s="295"/>
      <c r="N954" s="295"/>
      <c r="O954" s="295"/>
      <c r="P954" s="295"/>
      <c r="Q954" s="295"/>
      <c r="R954" s="295"/>
      <c r="S954" s="295"/>
      <c r="T954" s="295"/>
      <c r="U954" s="295"/>
      <c r="V954" s="295"/>
      <c r="W954" s="295"/>
    </row>
    <row r="955" spans="11:23" x14ac:dyDescent="0.25">
      <c r="K955" s="295"/>
      <c r="L955" s="295"/>
      <c r="M955" s="295"/>
      <c r="N955" s="295"/>
      <c r="O955" s="295"/>
      <c r="P955" s="295"/>
      <c r="Q955" s="295"/>
      <c r="R955" s="295"/>
      <c r="S955" s="295"/>
      <c r="T955" s="295"/>
      <c r="U955" s="295"/>
      <c r="V955" s="295"/>
      <c r="W955" s="295"/>
    </row>
    <row r="956" spans="11:23" x14ac:dyDescent="0.25">
      <c r="K956" s="295"/>
      <c r="L956" s="295"/>
      <c r="M956" s="295"/>
      <c r="N956" s="295"/>
      <c r="O956" s="295"/>
      <c r="P956" s="295"/>
      <c r="Q956" s="295"/>
      <c r="R956" s="295"/>
      <c r="S956" s="295"/>
      <c r="T956" s="295"/>
      <c r="U956" s="295"/>
      <c r="V956" s="295"/>
      <c r="W956" s="295"/>
    </row>
    <row r="957" spans="11:23" x14ac:dyDescent="0.25">
      <c r="K957" s="295"/>
      <c r="L957" s="295"/>
      <c r="M957" s="295"/>
      <c r="N957" s="295"/>
      <c r="O957" s="295"/>
      <c r="P957" s="295"/>
      <c r="Q957" s="295"/>
      <c r="R957" s="295"/>
      <c r="S957" s="295"/>
      <c r="T957" s="295"/>
      <c r="U957" s="295"/>
      <c r="V957" s="295"/>
      <c r="W957" s="295"/>
    </row>
    <row r="958" spans="11:23" x14ac:dyDescent="0.25">
      <c r="K958" s="295"/>
      <c r="L958" s="295"/>
      <c r="M958" s="295"/>
      <c r="N958" s="295"/>
      <c r="O958" s="295"/>
      <c r="P958" s="295"/>
      <c r="Q958" s="295"/>
      <c r="R958" s="295"/>
      <c r="S958" s="295"/>
      <c r="T958" s="295"/>
      <c r="U958" s="295"/>
      <c r="V958" s="295"/>
      <c r="W958" s="295"/>
    </row>
    <row r="959" spans="11:23" x14ac:dyDescent="0.25">
      <c r="K959" s="295"/>
      <c r="L959" s="295"/>
      <c r="M959" s="295"/>
      <c r="N959" s="295"/>
      <c r="O959" s="295"/>
      <c r="P959" s="295"/>
      <c r="Q959" s="295"/>
      <c r="R959" s="295"/>
      <c r="S959" s="295"/>
      <c r="T959" s="295"/>
      <c r="U959" s="295"/>
      <c r="V959" s="295"/>
      <c r="W959" s="295"/>
    </row>
    <row r="960" spans="11:23" x14ac:dyDescent="0.25">
      <c r="K960" s="310" t="s">
        <v>600</v>
      </c>
      <c r="L960" s="310" t="s">
        <v>600</v>
      </c>
      <c r="M960" s="310" t="s">
        <v>600</v>
      </c>
      <c r="N960" s="310" t="s">
        <v>600</v>
      </c>
      <c r="O960" s="310" t="s">
        <v>600</v>
      </c>
      <c r="P960" s="310" t="s">
        <v>600</v>
      </c>
      <c r="Q960" s="310" t="s">
        <v>600</v>
      </c>
      <c r="R960" s="310" t="s">
        <v>600</v>
      </c>
      <c r="S960" s="310" t="s">
        <v>600</v>
      </c>
      <c r="T960" s="310" t="s">
        <v>600</v>
      </c>
      <c r="U960" s="310" t="s">
        <v>600</v>
      </c>
      <c r="V960" s="310" t="s">
        <v>600</v>
      </c>
      <c r="W960" s="310" t="s">
        <v>600</v>
      </c>
    </row>
    <row r="961" spans="11:23" x14ac:dyDescent="0.25">
      <c r="K961" s="295"/>
      <c r="L961" s="295"/>
      <c r="M961" s="295"/>
      <c r="N961" s="295"/>
      <c r="O961" s="295"/>
      <c r="P961" s="295"/>
      <c r="Q961" s="295"/>
      <c r="R961" s="295"/>
      <c r="S961" s="295"/>
      <c r="T961" s="295"/>
      <c r="U961" s="295"/>
      <c r="V961" s="295"/>
      <c r="W961" s="295"/>
    </row>
    <row r="962" spans="11:23" x14ac:dyDescent="0.25">
      <c r="K962" s="295"/>
      <c r="L962" s="295"/>
      <c r="M962" s="295"/>
      <c r="N962" s="295"/>
      <c r="O962" s="295"/>
      <c r="P962" s="295"/>
      <c r="Q962" s="295"/>
      <c r="R962" s="295"/>
      <c r="S962" s="295"/>
      <c r="T962" s="295"/>
      <c r="U962" s="295"/>
      <c r="V962" s="295"/>
      <c r="W962" s="295"/>
    </row>
    <row r="963" spans="11:23" x14ac:dyDescent="0.25">
      <c r="K963" s="295"/>
      <c r="L963" s="295"/>
      <c r="M963" s="295"/>
      <c r="N963" s="295"/>
      <c r="O963" s="295"/>
      <c r="P963" s="295"/>
      <c r="Q963" s="295"/>
      <c r="R963" s="295"/>
      <c r="S963" s="295"/>
      <c r="T963" s="295"/>
      <c r="U963" s="295"/>
      <c r="V963" s="295"/>
      <c r="W963" s="295"/>
    </row>
    <row r="964" spans="11:23" x14ac:dyDescent="0.25">
      <c r="K964" s="295"/>
      <c r="L964" s="295"/>
      <c r="M964" s="295"/>
      <c r="N964" s="295"/>
      <c r="O964" s="295"/>
      <c r="P964" s="295"/>
      <c r="Q964" s="295"/>
      <c r="R964" s="295"/>
      <c r="S964" s="295"/>
      <c r="T964" s="295"/>
      <c r="U964" s="295"/>
      <c r="V964" s="295"/>
      <c r="W964" s="295"/>
    </row>
    <row r="965" spans="11:23" x14ac:dyDescent="0.25">
      <c r="K965" s="295"/>
      <c r="L965" s="295"/>
      <c r="M965" s="295"/>
      <c r="N965" s="295"/>
      <c r="O965" s="295"/>
      <c r="P965" s="295"/>
      <c r="Q965" s="295"/>
      <c r="R965" s="295"/>
      <c r="S965" s="295"/>
      <c r="T965" s="295"/>
      <c r="U965" s="295"/>
      <c r="V965" s="295"/>
      <c r="W965" s="295"/>
    </row>
    <row r="966" spans="11:23" x14ac:dyDescent="0.25">
      <c r="K966" s="295"/>
      <c r="L966" s="295"/>
      <c r="M966" s="295"/>
      <c r="N966" s="295"/>
      <c r="O966" s="295"/>
      <c r="P966" s="295"/>
      <c r="Q966" s="295"/>
      <c r="R966" s="295"/>
      <c r="S966" s="295"/>
      <c r="T966" s="295"/>
      <c r="U966" s="295"/>
      <c r="V966" s="295"/>
      <c r="W966" s="295"/>
    </row>
    <row r="967" spans="11:23" x14ac:dyDescent="0.25">
      <c r="K967" s="295"/>
      <c r="L967" s="295"/>
      <c r="M967" s="295"/>
      <c r="N967" s="295"/>
      <c r="O967" s="295"/>
      <c r="P967" s="295"/>
      <c r="Q967" s="295"/>
      <c r="R967" s="295"/>
      <c r="S967" s="295"/>
      <c r="T967" s="295"/>
      <c r="U967" s="295"/>
      <c r="V967" s="295"/>
      <c r="W967" s="295"/>
    </row>
    <row r="968" spans="11:23" x14ac:dyDescent="0.25">
      <c r="K968" s="295"/>
      <c r="L968" s="295"/>
      <c r="M968" s="295"/>
      <c r="N968" s="295"/>
      <c r="O968" s="295"/>
      <c r="P968" s="295"/>
      <c r="Q968" s="295"/>
      <c r="R968" s="295"/>
      <c r="S968" s="295"/>
      <c r="T968" s="295"/>
      <c r="U968" s="295"/>
      <c r="V968" s="295"/>
      <c r="W968" s="295"/>
    </row>
    <row r="969" spans="11:23" x14ac:dyDescent="0.25">
      <c r="K969" s="295"/>
      <c r="L969" s="295"/>
      <c r="M969" s="295"/>
      <c r="N969" s="295"/>
      <c r="O969" s="295"/>
      <c r="P969" s="295"/>
      <c r="Q969" s="295"/>
      <c r="R969" s="295"/>
      <c r="S969" s="295"/>
      <c r="T969" s="295"/>
      <c r="U969" s="295"/>
      <c r="V969" s="295"/>
      <c r="W969" s="295"/>
    </row>
    <row r="970" spans="11:23" x14ac:dyDescent="0.25">
      <c r="K970" s="295"/>
      <c r="L970" s="295"/>
      <c r="M970" s="295"/>
      <c r="N970" s="295"/>
      <c r="O970" s="295"/>
      <c r="P970" s="295"/>
      <c r="Q970" s="295"/>
      <c r="R970" s="295"/>
      <c r="S970" s="295"/>
      <c r="T970" s="295"/>
      <c r="U970" s="295"/>
      <c r="V970" s="295"/>
      <c r="W970" s="295"/>
    </row>
    <row r="971" spans="11:23" x14ac:dyDescent="0.25">
      <c r="K971" s="295"/>
      <c r="L971" s="295"/>
      <c r="M971" s="295"/>
      <c r="N971" s="295"/>
      <c r="O971" s="295"/>
      <c r="P971" s="295"/>
      <c r="Q971" s="295"/>
      <c r="R971" s="295"/>
      <c r="S971" s="295"/>
      <c r="T971" s="295"/>
      <c r="U971" s="295"/>
      <c r="V971" s="295"/>
      <c r="W971" s="295"/>
    </row>
    <row r="972" spans="11:23" x14ac:dyDescent="0.25">
      <c r="K972" s="295"/>
      <c r="L972" s="295"/>
      <c r="M972" s="295"/>
      <c r="N972" s="295"/>
      <c r="O972" s="295"/>
      <c r="P972" s="295"/>
      <c r="Q972" s="295"/>
      <c r="R972" s="295"/>
      <c r="S972" s="295"/>
      <c r="T972" s="295"/>
      <c r="U972" s="295"/>
      <c r="V972" s="295"/>
      <c r="W972" s="295"/>
    </row>
    <row r="973" spans="11:23" x14ac:dyDescent="0.25">
      <c r="K973" s="295"/>
      <c r="L973" s="295"/>
      <c r="M973" s="295"/>
      <c r="N973" s="295"/>
      <c r="O973" s="295"/>
      <c r="P973" s="295"/>
      <c r="Q973" s="295"/>
      <c r="R973" s="295"/>
      <c r="S973" s="295"/>
      <c r="T973" s="295"/>
      <c r="U973" s="295"/>
      <c r="V973" s="295"/>
      <c r="W973" s="295"/>
    </row>
    <row r="974" spans="11:23" x14ac:dyDescent="0.25">
      <c r="K974" s="295"/>
      <c r="L974" s="295"/>
      <c r="M974" s="295"/>
      <c r="N974" s="295"/>
      <c r="O974" s="295"/>
      <c r="P974" s="295"/>
      <c r="Q974" s="295"/>
      <c r="R974" s="295"/>
      <c r="S974" s="295"/>
      <c r="T974" s="295"/>
      <c r="U974" s="295"/>
      <c r="V974" s="295"/>
      <c r="W974" s="295"/>
    </row>
    <row r="975" spans="11:23" x14ac:dyDescent="0.25">
      <c r="K975" s="295"/>
      <c r="L975" s="295"/>
      <c r="M975" s="295"/>
      <c r="N975" s="295"/>
      <c r="O975" s="295"/>
      <c r="P975" s="295"/>
      <c r="Q975" s="295"/>
      <c r="R975" s="295"/>
      <c r="S975" s="295"/>
      <c r="T975" s="295"/>
      <c r="U975" s="295"/>
      <c r="V975" s="295"/>
      <c r="W975" s="295"/>
    </row>
    <row r="976" spans="11:23" x14ac:dyDescent="0.25">
      <c r="K976" s="295"/>
      <c r="L976" s="295"/>
      <c r="M976" s="295"/>
      <c r="N976" s="295"/>
      <c r="O976" s="295"/>
      <c r="P976" s="295"/>
      <c r="Q976" s="295"/>
      <c r="R976" s="295"/>
      <c r="S976" s="295"/>
      <c r="T976" s="295"/>
      <c r="U976" s="295"/>
      <c r="V976" s="295"/>
      <c r="W976" s="295"/>
    </row>
    <row r="977" spans="11:23" x14ac:dyDescent="0.25">
      <c r="K977" s="295"/>
      <c r="L977" s="295"/>
      <c r="M977" s="295"/>
      <c r="N977" s="295"/>
      <c r="O977" s="295"/>
      <c r="P977" s="295"/>
      <c r="Q977" s="295"/>
      <c r="R977" s="295"/>
      <c r="S977" s="295"/>
      <c r="T977" s="295"/>
      <c r="U977" s="295"/>
      <c r="V977" s="295"/>
      <c r="W977" s="295"/>
    </row>
    <row r="978" spans="11:23" x14ac:dyDescent="0.25">
      <c r="K978" s="295"/>
      <c r="L978" s="295"/>
      <c r="M978" s="295"/>
      <c r="N978" s="295"/>
      <c r="O978" s="295"/>
      <c r="P978" s="295"/>
      <c r="Q978" s="295"/>
      <c r="R978" s="295"/>
      <c r="S978" s="295"/>
      <c r="T978" s="295"/>
      <c r="U978" s="295"/>
      <c r="V978" s="295"/>
      <c r="W978" s="295"/>
    </row>
    <row r="979" spans="11:23" x14ac:dyDescent="0.25">
      <c r="K979" s="295"/>
      <c r="L979" s="295"/>
      <c r="M979" s="295"/>
      <c r="N979" s="295"/>
      <c r="O979" s="295"/>
      <c r="P979" s="295"/>
      <c r="Q979" s="295"/>
      <c r="R979" s="295"/>
      <c r="S979" s="295"/>
      <c r="T979" s="295"/>
      <c r="U979" s="295"/>
      <c r="V979" s="295"/>
      <c r="W979" s="295"/>
    </row>
    <row r="980" spans="11:23" x14ac:dyDescent="0.25">
      <c r="K980" s="295"/>
      <c r="L980" s="295"/>
      <c r="M980" s="295"/>
      <c r="N980" s="295"/>
      <c r="O980" s="295"/>
      <c r="P980" s="295"/>
      <c r="Q980" s="295"/>
      <c r="R980" s="295"/>
      <c r="S980" s="295"/>
      <c r="T980" s="295"/>
      <c r="U980" s="295"/>
      <c r="V980" s="295"/>
      <c r="W980" s="295"/>
    </row>
    <row r="981" spans="11:23" x14ac:dyDescent="0.25">
      <c r="K981" s="295"/>
      <c r="L981" s="295"/>
      <c r="M981" s="295"/>
      <c r="N981" s="295"/>
      <c r="O981" s="295"/>
      <c r="P981" s="295"/>
      <c r="Q981" s="295"/>
      <c r="R981" s="295"/>
      <c r="S981" s="295"/>
      <c r="T981" s="295"/>
      <c r="U981" s="295"/>
      <c r="V981" s="295"/>
      <c r="W981" s="295"/>
    </row>
    <row r="982" spans="11:23" x14ac:dyDescent="0.25">
      <c r="K982" s="295"/>
      <c r="L982" s="295"/>
      <c r="M982" s="295"/>
      <c r="N982" s="295"/>
      <c r="O982" s="295"/>
      <c r="P982" s="295"/>
      <c r="Q982" s="295"/>
      <c r="R982" s="295"/>
      <c r="S982" s="295"/>
      <c r="T982" s="295"/>
      <c r="U982" s="295"/>
      <c r="V982" s="295"/>
      <c r="W982" s="295"/>
    </row>
    <row r="983" spans="11:23" x14ac:dyDescent="0.25">
      <c r="K983" s="295"/>
      <c r="L983" s="295"/>
      <c r="M983" s="295"/>
      <c r="N983" s="295"/>
      <c r="O983" s="295"/>
      <c r="P983" s="295"/>
      <c r="Q983" s="295"/>
      <c r="R983" s="295"/>
      <c r="S983" s="295"/>
      <c r="T983" s="295"/>
      <c r="U983" s="295"/>
      <c r="V983" s="295"/>
      <c r="W983" s="295"/>
    </row>
    <row r="984" spans="11:23" x14ac:dyDescent="0.25">
      <c r="K984" s="295"/>
      <c r="L984" s="295"/>
      <c r="M984" s="295"/>
      <c r="N984" s="295"/>
      <c r="O984" s="295"/>
      <c r="P984" s="295"/>
      <c r="Q984" s="295"/>
      <c r="R984" s="295"/>
      <c r="S984" s="295"/>
      <c r="T984" s="295"/>
      <c r="U984" s="295"/>
      <c r="V984" s="295"/>
      <c r="W984" s="295"/>
    </row>
    <row r="985" spans="11:23" x14ac:dyDescent="0.25">
      <c r="K985" s="295"/>
      <c r="L985" s="295"/>
      <c r="M985" s="295"/>
      <c r="N985" s="295"/>
      <c r="O985" s="295"/>
      <c r="P985" s="295"/>
      <c r="Q985" s="295"/>
      <c r="R985" s="295"/>
      <c r="S985" s="295"/>
      <c r="T985" s="295"/>
      <c r="U985" s="295"/>
      <c r="V985" s="295"/>
      <c r="W985" s="295"/>
    </row>
    <row r="986" spans="11:23" x14ac:dyDescent="0.25">
      <c r="K986" s="295"/>
      <c r="L986" s="295"/>
      <c r="M986" s="295"/>
      <c r="N986" s="295"/>
      <c r="O986" s="295"/>
      <c r="P986" s="295"/>
      <c r="Q986" s="295"/>
      <c r="R986" s="295"/>
      <c r="S986" s="295"/>
      <c r="T986" s="295"/>
      <c r="U986" s="295"/>
      <c r="V986" s="295"/>
      <c r="W986" s="295"/>
    </row>
    <row r="987" spans="11:23" x14ac:dyDescent="0.25">
      <c r="K987" s="295"/>
      <c r="L987" s="295"/>
      <c r="M987" s="295"/>
      <c r="N987" s="295"/>
      <c r="O987" s="295"/>
      <c r="P987" s="295"/>
      <c r="Q987" s="295"/>
      <c r="R987" s="295"/>
      <c r="S987" s="295"/>
      <c r="T987" s="295"/>
      <c r="U987" s="295"/>
      <c r="V987" s="295"/>
      <c r="W987" s="295"/>
    </row>
    <row r="988" spans="11:23" x14ac:dyDescent="0.25">
      <c r="K988" s="295"/>
      <c r="L988" s="295"/>
      <c r="M988" s="295"/>
      <c r="N988" s="295"/>
      <c r="O988" s="295"/>
      <c r="P988" s="295"/>
      <c r="Q988" s="295"/>
      <c r="R988" s="295"/>
      <c r="S988" s="295"/>
      <c r="T988" s="295"/>
      <c r="U988" s="295"/>
      <c r="V988" s="295"/>
      <c r="W988" s="295"/>
    </row>
    <row r="989" spans="11:23" x14ac:dyDescent="0.25">
      <c r="K989" s="295"/>
      <c r="L989" s="295"/>
      <c r="M989" s="295"/>
      <c r="N989" s="295"/>
      <c r="O989" s="295"/>
      <c r="P989" s="295"/>
      <c r="Q989" s="295"/>
      <c r="R989" s="295"/>
      <c r="S989" s="295"/>
      <c r="T989" s="295"/>
      <c r="U989" s="295"/>
      <c r="V989" s="295"/>
      <c r="W989" s="295"/>
    </row>
    <row r="990" spans="11:23" x14ac:dyDescent="0.25">
      <c r="K990" s="295"/>
      <c r="L990" s="295"/>
      <c r="M990" s="295"/>
      <c r="N990" s="295"/>
      <c r="O990" s="295"/>
      <c r="P990" s="295"/>
      <c r="Q990" s="295"/>
      <c r="R990" s="295"/>
      <c r="S990" s="295"/>
      <c r="T990" s="295"/>
      <c r="U990" s="295"/>
      <c r="V990" s="295"/>
      <c r="W990" s="295"/>
    </row>
    <row r="991" spans="11:23" x14ac:dyDescent="0.25">
      <c r="K991" s="295"/>
      <c r="L991" s="295"/>
      <c r="M991" s="295"/>
      <c r="N991" s="295"/>
      <c r="O991" s="295"/>
      <c r="P991" s="295"/>
      <c r="Q991" s="295"/>
      <c r="R991" s="295"/>
      <c r="S991" s="295"/>
      <c r="T991" s="295"/>
      <c r="U991" s="295"/>
      <c r="V991" s="295"/>
      <c r="W991" s="295"/>
    </row>
    <row r="992" spans="11:23" x14ac:dyDescent="0.25">
      <c r="K992" s="295"/>
      <c r="L992" s="295"/>
      <c r="M992" s="295"/>
      <c r="N992" s="295"/>
      <c r="O992" s="295"/>
      <c r="P992" s="295"/>
      <c r="Q992" s="295"/>
      <c r="R992" s="295"/>
      <c r="S992" s="295"/>
      <c r="T992" s="295"/>
      <c r="U992" s="295"/>
      <c r="V992" s="295"/>
      <c r="W992" s="295"/>
    </row>
    <row r="993" spans="11:23" x14ac:dyDescent="0.25">
      <c r="K993" s="295"/>
      <c r="L993" s="295"/>
      <c r="M993" s="295"/>
      <c r="N993" s="295"/>
      <c r="O993" s="295"/>
      <c r="P993" s="295"/>
      <c r="Q993" s="295"/>
      <c r="R993" s="295"/>
      <c r="S993" s="295"/>
      <c r="T993" s="295"/>
      <c r="U993" s="295"/>
      <c r="V993" s="295"/>
      <c r="W993" s="295"/>
    </row>
    <row r="994" spans="11:23" x14ac:dyDescent="0.25">
      <c r="K994" s="295"/>
      <c r="L994" s="295"/>
      <c r="M994" s="295"/>
      <c r="N994" s="295"/>
      <c r="O994" s="295"/>
      <c r="P994" s="295"/>
      <c r="Q994" s="295"/>
      <c r="R994" s="295"/>
      <c r="S994" s="295"/>
      <c r="T994" s="295"/>
      <c r="U994" s="295"/>
      <c r="V994" s="295"/>
      <c r="W994" s="295"/>
    </row>
    <row r="995" spans="11:23" x14ac:dyDescent="0.25">
      <c r="K995" s="295"/>
      <c r="L995" s="295"/>
      <c r="M995" s="295"/>
      <c r="N995" s="295"/>
      <c r="O995" s="295"/>
      <c r="P995" s="295"/>
      <c r="Q995" s="295"/>
      <c r="R995" s="295"/>
      <c r="S995" s="295"/>
      <c r="T995" s="295"/>
      <c r="U995" s="295"/>
      <c r="V995" s="295"/>
      <c r="W995" s="295"/>
    </row>
    <row r="996" spans="11:23" x14ac:dyDescent="0.25">
      <c r="K996" s="295"/>
      <c r="L996" s="295"/>
      <c r="M996" s="295"/>
      <c r="N996" s="295"/>
      <c r="O996" s="295"/>
      <c r="P996" s="295"/>
      <c r="Q996" s="295"/>
      <c r="R996" s="295"/>
      <c r="S996" s="295"/>
      <c r="T996" s="295"/>
      <c r="U996" s="295"/>
      <c r="V996" s="295"/>
      <c r="W996" s="295"/>
    </row>
    <row r="997" spans="11:23" x14ac:dyDescent="0.25">
      <c r="K997" s="295"/>
      <c r="L997" s="295"/>
      <c r="M997" s="295"/>
      <c r="N997" s="295"/>
      <c r="O997" s="295"/>
      <c r="P997" s="295"/>
      <c r="Q997" s="295"/>
      <c r="R997" s="295"/>
      <c r="S997" s="295"/>
      <c r="T997" s="295"/>
      <c r="U997" s="295"/>
      <c r="V997" s="295"/>
      <c r="W997" s="295"/>
    </row>
    <row r="998" spans="11:23" x14ac:dyDescent="0.25">
      <c r="K998" s="295"/>
      <c r="L998" s="295"/>
      <c r="M998" s="295"/>
      <c r="N998" s="295"/>
      <c r="O998" s="295"/>
      <c r="P998" s="295"/>
      <c r="Q998" s="295"/>
      <c r="R998" s="295"/>
      <c r="S998" s="295"/>
      <c r="T998" s="295"/>
      <c r="U998" s="295"/>
      <c r="V998" s="295"/>
      <c r="W998" s="295"/>
    </row>
    <row r="999" spans="11:23" x14ac:dyDescent="0.25">
      <c r="K999" s="295"/>
      <c r="L999" s="295"/>
      <c r="M999" s="295"/>
      <c r="N999" s="295"/>
      <c r="O999" s="295"/>
      <c r="P999" s="295"/>
      <c r="Q999" s="295"/>
      <c r="R999" s="295"/>
      <c r="S999" s="295"/>
      <c r="T999" s="295"/>
      <c r="U999" s="295"/>
      <c r="V999" s="295"/>
      <c r="W999" s="295"/>
    </row>
    <row r="1000" spans="11:23" x14ac:dyDescent="0.25">
      <c r="K1000" s="295"/>
      <c r="L1000" s="295"/>
      <c r="M1000" s="295"/>
      <c r="N1000" s="295"/>
      <c r="O1000" s="295"/>
      <c r="P1000" s="295"/>
      <c r="Q1000" s="295"/>
      <c r="R1000" s="295"/>
      <c r="S1000" s="295"/>
      <c r="T1000" s="295"/>
      <c r="U1000" s="295"/>
      <c r="V1000" s="295"/>
      <c r="W1000" s="295"/>
    </row>
    <row r="1001" spans="11:23" x14ac:dyDescent="0.25">
      <c r="K1001" s="295"/>
      <c r="L1001" s="295"/>
      <c r="M1001" s="295"/>
      <c r="N1001" s="295"/>
      <c r="O1001" s="295"/>
      <c r="P1001" s="295"/>
      <c r="Q1001" s="295"/>
      <c r="R1001" s="295"/>
      <c r="S1001" s="295"/>
      <c r="T1001" s="295"/>
      <c r="U1001" s="295"/>
      <c r="V1001" s="295"/>
      <c r="W1001" s="295"/>
    </row>
    <row r="1002" spans="11:23" x14ac:dyDescent="0.25">
      <c r="K1002" s="295"/>
      <c r="L1002" s="295"/>
      <c r="M1002" s="295"/>
      <c r="N1002" s="295"/>
      <c r="O1002" s="295"/>
      <c r="P1002" s="295"/>
      <c r="Q1002" s="295"/>
      <c r="R1002" s="295"/>
      <c r="S1002" s="295"/>
      <c r="T1002" s="295"/>
      <c r="U1002" s="295"/>
      <c r="V1002" s="295"/>
      <c r="W1002" s="295"/>
    </row>
    <row r="1003" spans="11:23" x14ac:dyDescent="0.25">
      <c r="K1003" s="295"/>
      <c r="L1003" s="295"/>
      <c r="M1003" s="295"/>
      <c r="N1003" s="295"/>
      <c r="O1003" s="295"/>
      <c r="P1003" s="295"/>
      <c r="Q1003" s="295"/>
      <c r="R1003" s="295"/>
      <c r="S1003" s="295"/>
      <c r="T1003" s="295"/>
      <c r="U1003" s="295"/>
      <c r="V1003" s="295"/>
      <c r="W1003" s="295"/>
    </row>
    <row r="1004" spans="11:23" x14ac:dyDescent="0.25">
      <c r="K1004" s="295"/>
      <c r="L1004" s="295"/>
      <c r="M1004" s="295"/>
      <c r="N1004" s="295"/>
      <c r="O1004" s="295"/>
      <c r="P1004" s="295"/>
      <c r="Q1004" s="295"/>
      <c r="R1004" s="295"/>
      <c r="S1004" s="295"/>
      <c r="T1004" s="295"/>
      <c r="U1004" s="295"/>
      <c r="V1004" s="295"/>
      <c r="W1004" s="295"/>
    </row>
    <row r="1005" spans="11:23" x14ac:dyDescent="0.25">
      <c r="K1005" s="295"/>
      <c r="L1005" s="295"/>
      <c r="M1005" s="295"/>
      <c r="N1005" s="295"/>
      <c r="O1005" s="295"/>
      <c r="P1005" s="295"/>
      <c r="Q1005" s="295"/>
      <c r="R1005" s="295"/>
      <c r="S1005" s="295"/>
      <c r="T1005" s="295"/>
      <c r="U1005" s="295"/>
      <c r="V1005" s="295"/>
      <c r="W1005" s="295"/>
    </row>
    <row r="1006" spans="11:23" x14ac:dyDescent="0.25">
      <c r="K1006" s="295"/>
      <c r="L1006" s="295"/>
      <c r="M1006" s="295"/>
      <c r="N1006" s="295"/>
      <c r="O1006" s="295"/>
      <c r="P1006" s="295"/>
      <c r="Q1006" s="295"/>
      <c r="R1006" s="295"/>
      <c r="S1006" s="295"/>
      <c r="T1006" s="295"/>
      <c r="U1006" s="295"/>
      <c r="V1006" s="295"/>
      <c r="W1006" s="295"/>
    </row>
    <row r="1007" spans="11:23" x14ac:dyDescent="0.25">
      <c r="K1007" s="295"/>
      <c r="L1007" s="295"/>
      <c r="M1007" s="295"/>
      <c r="N1007" s="295"/>
      <c r="O1007" s="295"/>
      <c r="P1007" s="295"/>
      <c r="Q1007" s="295"/>
      <c r="R1007" s="295"/>
      <c r="S1007" s="295"/>
      <c r="T1007" s="295"/>
      <c r="U1007" s="295"/>
      <c r="V1007" s="295"/>
      <c r="W1007" s="295"/>
    </row>
    <row r="1008" spans="11:23" x14ac:dyDescent="0.25">
      <c r="K1008" s="295"/>
      <c r="L1008" s="295"/>
      <c r="M1008" s="295"/>
      <c r="N1008" s="295"/>
      <c r="O1008" s="295"/>
      <c r="P1008" s="295"/>
      <c r="Q1008" s="295"/>
      <c r="R1008" s="295"/>
      <c r="S1008" s="295"/>
      <c r="T1008" s="295"/>
      <c r="U1008" s="295"/>
      <c r="V1008" s="295"/>
      <c r="W1008" s="295"/>
    </row>
    <row r="1009" spans="11:23" x14ac:dyDescent="0.25">
      <c r="K1009" s="295"/>
      <c r="L1009" s="295"/>
      <c r="M1009" s="295"/>
      <c r="N1009" s="295"/>
      <c r="O1009" s="295"/>
      <c r="P1009" s="295"/>
      <c r="Q1009" s="295"/>
      <c r="R1009" s="295"/>
      <c r="S1009" s="295"/>
      <c r="T1009" s="295"/>
      <c r="U1009" s="295"/>
      <c r="V1009" s="295"/>
      <c r="W1009" s="295"/>
    </row>
    <row r="1010" spans="11:23" x14ac:dyDescent="0.25">
      <c r="K1010" s="295"/>
      <c r="L1010" s="295"/>
      <c r="M1010" s="295"/>
      <c r="N1010" s="295"/>
      <c r="O1010" s="295"/>
      <c r="P1010" s="295"/>
      <c r="Q1010" s="295"/>
      <c r="R1010" s="295"/>
      <c r="S1010" s="295"/>
      <c r="T1010" s="295"/>
      <c r="U1010" s="295"/>
      <c r="V1010" s="295"/>
      <c r="W1010" s="295"/>
    </row>
    <row r="1011" spans="11:23" x14ac:dyDescent="0.25">
      <c r="K1011" s="295"/>
      <c r="L1011" s="295"/>
      <c r="M1011" s="295"/>
      <c r="N1011" s="295"/>
      <c r="O1011" s="295"/>
      <c r="P1011" s="295"/>
      <c r="Q1011" s="295"/>
      <c r="R1011" s="295"/>
      <c r="S1011" s="295"/>
      <c r="T1011" s="295"/>
      <c r="U1011" s="295"/>
      <c r="V1011" s="295"/>
      <c r="W1011" s="295"/>
    </row>
    <row r="1012" spans="11:23" x14ac:dyDescent="0.25">
      <c r="K1012" s="295"/>
      <c r="L1012" s="295"/>
      <c r="M1012" s="295"/>
      <c r="N1012" s="295"/>
      <c r="O1012" s="295"/>
      <c r="P1012" s="295"/>
      <c r="Q1012" s="295"/>
      <c r="R1012" s="295"/>
      <c r="S1012" s="295"/>
      <c r="T1012" s="295"/>
      <c r="U1012" s="295"/>
      <c r="V1012" s="295"/>
      <c r="W1012" s="295"/>
    </row>
    <row r="1013" spans="11:23" x14ac:dyDescent="0.25">
      <c r="K1013" s="295"/>
      <c r="L1013" s="295"/>
      <c r="M1013" s="295"/>
      <c r="N1013" s="295"/>
      <c r="O1013" s="295"/>
      <c r="P1013" s="295"/>
      <c r="Q1013" s="295"/>
      <c r="R1013" s="295"/>
      <c r="S1013" s="295"/>
      <c r="T1013" s="295"/>
      <c r="U1013" s="295"/>
      <c r="V1013" s="295"/>
      <c r="W1013" s="295"/>
    </row>
    <row r="1014" spans="11:23" x14ac:dyDescent="0.25">
      <c r="K1014" s="295"/>
      <c r="L1014" s="295"/>
      <c r="M1014" s="295"/>
      <c r="N1014" s="295"/>
      <c r="O1014" s="295"/>
      <c r="P1014" s="295"/>
      <c r="Q1014" s="295"/>
      <c r="R1014" s="295"/>
      <c r="S1014" s="295"/>
      <c r="T1014" s="295"/>
      <c r="U1014" s="295"/>
      <c r="V1014" s="295"/>
      <c r="W1014" s="295"/>
    </row>
    <row r="1015" spans="11:23" x14ac:dyDescent="0.25">
      <c r="K1015" s="295"/>
      <c r="L1015" s="295"/>
      <c r="M1015" s="295"/>
      <c r="N1015" s="295"/>
      <c r="O1015" s="295"/>
      <c r="P1015" s="295"/>
      <c r="Q1015" s="295"/>
      <c r="R1015" s="295"/>
      <c r="S1015" s="295"/>
      <c r="T1015" s="295"/>
      <c r="U1015" s="295"/>
      <c r="V1015" s="295"/>
      <c r="W1015" s="295"/>
    </row>
    <row r="1016" spans="11:23" x14ac:dyDescent="0.25">
      <c r="K1016" s="295"/>
      <c r="L1016" s="295"/>
      <c r="M1016" s="295"/>
      <c r="N1016" s="295"/>
      <c r="O1016" s="295"/>
      <c r="P1016" s="295"/>
      <c r="Q1016" s="295"/>
      <c r="R1016" s="295"/>
      <c r="S1016" s="295"/>
      <c r="T1016" s="295"/>
      <c r="U1016" s="295"/>
      <c r="V1016" s="295"/>
      <c r="W1016" s="295"/>
    </row>
    <row r="1017" spans="11:23" x14ac:dyDescent="0.25">
      <c r="K1017" s="295"/>
      <c r="L1017" s="295"/>
      <c r="M1017" s="295"/>
      <c r="N1017" s="295"/>
      <c r="O1017" s="295"/>
      <c r="P1017" s="295"/>
      <c r="Q1017" s="295"/>
      <c r="R1017" s="295"/>
      <c r="S1017" s="295"/>
      <c r="T1017" s="295"/>
      <c r="U1017" s="295"/>
      <c r="V1017" s="295"/>
      <c r="W1017" s="295"/>
    </row>
    <row r="1018" spans="11:23" x14ac:dyDescent="0.25">
      <c r="K1018" s="295"/>
      <c r="L1018" s="295"/>
      <c r="M1018" s="295"/>
      <c r="N1018" s="295"/>
      <c r="O1018" s="295"/>
      <c r="P1018" s="295"/>
      <c r="Q1018" s="295"/>
      <c r="R1018" s="295"/>
      <c r="S1018" s="295"/>
      <c r="T1018" s="295"/>
      <c r="U1018" s="295"/>
      <c r="V1018" s="295"/>
      <c r="W1018" s="295"/>
    </row>
    <row r="1019" spans="11:23" x14ac:dyDescent="0.25">
      <c r="K1019" s="295"/>
      <c r="L1019" s="295"/>
      <c r="M1019" s="295"/>
      <c r="N1019" s="295"/>
      <c r="O1019" s="295"/>
      <c r="P1019" s="295"/>
      <c r="Q1019" s="295"/>
      <c r="R1019" s="295"/>
      <c r="S1019" s="295"/>
      <c r="T1019" s="295"/>
      <c r="U1019" s="295"/>
      <c r="V1019" s="295"/>
      <c r="W1019" s="295"/>
    </row>
    <row r="1020" spans="11:23" x14ac:dyDescent="0.25">
      <c r="K1020" s="310" t="s">
        <v>600</v>
      </c>
      <c r="L1020" s="310" t="s">
        <v>600</v>
      </c>
      <c r="M1020" s="310" t="s">
        <v>600</v>
      </c>
      <c r="N1020" s="310" t="s">
        <v>600</v>
      </c>
      <c r="O1020" s="310" t="s">
        <v>600</v>
      </c>
      <c r="P1020" s="310" t="s">
        <v>600</v>
      </c>
      <c r="Q1020" s="310" t="s">
        <v>600</v>
      </c>
      <c r="R1020" s="310" t="s">
        <v>600</v>
      </c>
      <c r="S1020" s="310" t="s">
        <v>600</v>
      </c>
      <c r="T1020" s="310" t="s">
        <v>600</v>
      </c>
      <c r="U1020" s="310" t="s">
        <v>600</v>
      </c>
      <c r="V1020" s="310" t="s">
        <v>600</v>
      </c>
      <c r="W1020" s="310" t="s">
        <v>600</v>
      </c>
    </row>
    <row r="1021" spans="11:23" x14ac:dyDescent="0.25">
      <c r="K1021" s="295"/>
      <c r="L1021" s="295"/>
      <c r="M1021" s="295"/>
      <c r="N1021" s="295"/>
      <c r="O1021" s="295"/>
      <c r="P1021" s="295"/>
      <c r="Q1021" s="295"/>
      <c r="R1021" s="295"/>
      <c r="S1021" s="295"/>
      <c r="T1021" s="295"/>
      <c r="U1021" s="295"/>
      <c r="V1021" s="295"/>
      <c r="W1021" s="295"/>
    </row>
    <row r="1022" spans="11:23" x14ac:dyDescent="0.25">
      <c r="K1022" s="295"/>
      <c r="L1022" s="295"/>
      <c r="M1022" s="295"/>
      <c r="N1022" s="295"/>
      <c r="O1022" s="295"/>
      <c r="P1022" s="295"/>
      <c r="Q1022" s="295"/>
      <c r="R1022" s="295"/>
      <c r="S1022" s="295"/>
      <c r="T1022" s="295"/>
      <c r="U1022" s="295"/>
      <c r="V1022" s="295"/>
      <c r="W1022" s="295"/>
    </row>
    <row r="1023" spans="11:23" x14ac:dyDescent="0.25">
      <c r="K1023" s="295"/>
      <c r="L1023" s="295"/>
      <c r="M1023" s="295"/>
      <c r="N1023" s="295"/>
      <c r="O1023" s="295"/>
      <c r="P1023" s="295"/>
      <c r="Q1023" s="295"/>
      <c r="R1023" s="295"/>
      <c r="S1023" s="295"/>
      <c r="T1023" s="295"/>
      <c r="U1023" s="295"/>
      <c r="V1023" s="295"/>
      <c r="W1023" s="295"/>
    </row>
    <row r="1024" spans="11:23" x14ac:dyDescent="0.25">
      <c r="K1024" s="295"/>
      <c r="L1024" s="295"/>
      <c r="M1024" s="295"/>
      <c r="N1024" s="295"/>
      <c r="O1024" s="295"/>
      <c r="P1024" s="295"/>
      <c r="Q1024" s="295"/>
      <c r="R1024" s="295"/>
      <c r="S1024" s="295"/>
      <c r="T1024" s="295"/>
      <c r="U1024" s="295"/>
      <c r="V1024" s="295"/>
      <c r="W1024" s="295"/>
    </row>
    <row r="1025" spans="11:23" x14ac:dyDescent="0.25">
      <c r="K1025" s="295"/>
      <c r="L1025" s="295"/>
      <c r="M1025" s="295"/>
      <c r="N1025" s="295"/>
      <c r="O1025" s="295"/>
      <c r="P1025" s="295"/>
      <c r="Q1025" s="295"/>
      <c r="R1025" s="295"/>
      <c r="S1025" s="295"/>
      <c r="T1025" s="295"/>
      <c r="U1025" s="295"/>
      <c r="V1025" s="295"/>
      <c r="W1025" s="295"/>
    </row>
    <row r="1026" spans="11:23" x14ac:dyDescent="0.25">
      <c r="K1026" s="295"/>
      <c r="L1026" s="295"/>
      <c r="M1026" s="295"/>
      <c r="N1026" s="295"/>
      <c r="O1026" s="295"/>
      <c r="P1026" s="295"/>
      <c r="Q1026" s="295"/>
      <c r="R1026" s="295"/>
      <c r="S1026" s="295"/>
      <c r="T1026" s="295"/>
      <c r="U1026" s="295"/>
      <c r="V1026" s="295"/>
      <c r="W1026" s="295"/>
    </row>
    <row r="1027" spans="11:23" x14ac:dyDescent="0.25">
      <c r="K1027" s="295"/>
      <c r="L1027" s="295"/>
      <c r="M1027" s="295"/>
      <c r="N1027" s="295"/>
      <c r="O1027" s="295"/>
      <c r="P1027" s="295"/>
      <c r="Q1027" s="295"/>
      <c r="R1027" s="295"/>
      <c r="S1027" s="295"/>
      <c r="T1027" s="295"/>
      <c r="U1027" s="295"/>
      <c r="V1027" s="295"/>
      <c r="W1027" s="295"/>
    </row>
    <row r="1028" spans="11:23" x14ac:dyDescent="0.25">
      <c r="K1028" s="295"/>
      <c r="L1028" s="295"/>
      <c r="M1028" s="295"/>
      <c r="N1028" s="295"/>
      <c r="O1028" s="295"/>
      <c r="P1028" s="295"/>
      <c r="Q1028" s="295"/>
      <c r="R1028" s="295"/>
      <c r="S1028" s="295"/>
      <c r="T1028" s="295"/>
      <c r="U1028" s="295"/>
      <c r="V1028" s="295"/>
      <c r="W1028" s="295"/>
    </row>
    <row r="1029" spans="11:23" x14ac:dyDescent="0.25">
      <c r="K1029" s="295"/>
      <c r="L1029" s="295"/>
      <c r="M1029" s="295"/>
      <c r="N1029" s="295"/>
      <c r="O1029" s="295"/>
      <c r="P1029" s="295"/>
      <c r="Q1029" s="295"/>
      <c r="R1029" s="295"/>
      <c r="S1029" s="295"/>
      <c r="T1029" s="295"/>
      <c r="U1029" s="295"/>
      <c r="V1029" s="295"/>
      <c r="W1029" s="295"/>
    </row>
    <row r="1030" spans="11:23" x14ac:dyDescent="0.25">
      <c r="K1030" s="295"/>
      <c r="L1030" s="295"/>
      <c r="M1030" s="295"/>
      <c r="N1030" s="295"/>
      <c r="O1030" s="295"/>
      <c r="P1030" s="295"/>
      <c r="Q1030" s="295"/>
      <c r="R1030" s="295"/>
      <c r="S1030" s="295"/>
      <c r="T1030" s="295"/>
      <c r="U1030" s="295"/>
      <c r="V1030" s="295"/>
      <c r="W1030" s="295"/>
    </row>
    <row r="1031" spans="11:23" x14ac:dyDescent="0.25">
      <c r="K1031" s="295"/>
      <c r="L1031" s="295"/>
      <c r="M1031" s="295"/>
      <c r="N1031" s="295"/>
      <c r="O1031" s="295"/>
      <c r="P1031" s="295"/>
      <c r="Q1031" s="295"/>
      <c r="R1031" s="295"/>
      <c r="S1031" s="295"/>
      <c r="T1031" s="295"/>
      <c r="U1031" s="295"/>
      <c r="V1031" s="295"/>
      <c r="W1031" s="295"/>
    </row>
    <row r="1032" spans="11:23" x14ac:dyDescent="0.25">
      <c r="K1032" s="295"/>
      <c r="L1032" s="295"/>
      <c r="M1032" s="295"/>
      <c r="N1032" s="295"/>
      <c r="O1032" s="295"/>
      <c r="P1032" s="295"/>
      <c r="Q1032" s="295"/>
      <c r="R1032" s="295"/>
      <c r="S1032" s="295"/>
      <c r="T1032" s="295"/>
      <c r="U1032" s="295"/>
      <c r="V1032" s="295"/>
      <c r="W1032" s="295"/>
    </row>
    <row r="1033" spans="11:23" x14ac:dyDescent="0.25">
      <c r="K1033" s="295"/>
      <c r="L1033" s="295"/>
      <c r="M1033" s="295"/>
      <c r="N1033" s="295"/>
      <c r="O1033" s="295"/>
      <c r="P1033" s="295"/>
      <c r="Q1033" s="295"/>
      <c r="R1033" s="295"/>
      <c r="S1033" s="295"/>
      <c r="T1033" s="295"/>
      <c r="U1033" s="295"/>
      <c r="V1033" s="295"/>
      <c r="W1033" s="295"/>
    </row>
    <row r="1034" spans="11:23" x14ac:dyDescent="0.25">
      <c r="K1034" s="295"/>
      <c r="L1034" s="295"/>
      <c r="M1034" s="295"/>
      <c r="N1034" s="295"/>
      <c r="O1034" s="295"/>
      <c r="P1034" s="295"/>
      <c r="Q1034" s="295"/>
      <c r="R1034" s="295"/>
      <c r="S1034" s="295"/>
      <c r="T1034" s="295"/>
      <c r="U1034" s="295"/>
      <c r="V1034" s="295"/>
      <c r="W1034" s="295"/>
    </row>
    <row r="1035" spans="11:23" x14ac:dyDescent="0.25">
      <c r="K1035" s="295"/>
      <c r="L1035" s="295"/>
      <c r="M1035" s="295"/>
      <c r="N1035" s="295"/>
      <c r="O1035" s="295"/>
      <c r="P1035" s="295"/>
      <c r="Q1035" s="295"/>
      <c r="R1035" s="295"/>
      <c r="S1035" s="295"/>
      <c r="T1035" s="295"/>
      <c r="U1035" s="295"/>
      <c r="V1035" s="295"/>
      <c r="W1035" s="295"/>
    </row>
    <row r="1036" spans="11:23" x14ac:dyDescent="0.25">
      <c r="K1036" s="295"/>
      <c r="L1036" s="295"/>
      <c r="M1036" s="295"/>
      <c r="N1036" s="295"/>
      <c r="O1036" s="295"/>
      <c r="P1036" s="295"/>
      <c r="Q1036" s="295"/>
      <c r="R1036" s="295"/>
      <c r="S1036" s="295"/>
      <c r="T1036" s="295"/>
      <c r="U1036" s="295"/>
      <c r="V1036" s="295"/>
      <c r="W1036" s="295"/>
    </row>
    <row r="1037" spans="11:23" x14ac:dyDescent="0.25">
      <c r="K1037" s="295"/>
      <c r="L1037" s="295"/>
      <c r="M1037" s="295"/>
      <c r="N1037" s="295"/>
      <c r="O1037" s="295"/>
      <c r="P1037" s="295"/>
      <c r="Q1037" s="295"/>
      <c r="R1037" s="295"/>
      <c r="S1037" s="295"/>
      <c r="T1037" s="295"/>
      <c r="U1037" s="295"/>
      <c r="V1037" s="295"/>
      <c r="W1037" s="295"/>
    </row>
    <row r="1038" spans="11:23" x14ac:dyDescent="0.25">
      <c r="K1038" s="295"/>
      <c r="L1038" s="295"/>
      <c r="M1038" s="295"/>
      <c r="N1038" s="295"/>
      <c r="O1038" s="295"/>
      <c r="P1038" s="295"/>
      <c r="Q1038" s="295"/>
      <c r="R1038" s="295"/>
      <c r="S1038" s="295"/>
      <c r="T1038" s="295"/>
      <c r="U1038" s="295"/>
      <c r="V1038" s="295"/>
      <c r="W1038" s="295"/>
    </row>
    <row r="1039" spans="11:23" x14ac:dyDescent="0.25">
      <c r="K1039" s="295"/>
      <c r="L1039" s="295"/>
      <c r="M1039" s="295"/>
      <c r="N1039" s="295"/>
      <c r="O1039" s="295"/>
      <c r="P1039" s="295"/>
      <c r="Q1039" s="295"/>
      <c r="R1039" s="295"/>
      <c r="S1039" s="295"/>
      <c r="T1039" s="295"/>
      <c r="U1039" s="295"/>
      <c r="V1039" s="295"/>
      <c r="W1039" s="295"/>
    </row>
    <row r="1040" spans="11:23" x14ac:dyDescent="0.25">
      <c r="K1040" s="295"/>
      <c r="L1040" s="295"/>
      <c r="M1040" s="295"/>
      <c r="N1040" s="295"/>
      <c r="O1040" s="295"/>
      <c r="P1040" s="295"/>
      <c r="Q1040" s="295"/>
      <c r="R1040" s="295"/>
      <c r="S1040" s="295"/>
      <c r="T1040" s="295"/>
      <c r="U1040" s="295"/>
      <c r="V1040" s="295"/>
      <c r="W1040" s="295"/>
    </row>
    <row r="1041" spans="11:23" x14ac:dyDescent="0.25">
      <c r="K1041" s="295"/>
      <c r="L1041" s="295"/>
      <c r="M1041" s="295"/>
      <c r="N1041" s="295"/>
      <c r="O1041" s="295"/>
      <c r="P1041" s="295"/>
      <c r="Q1041" s="295"/>
      <c r="R1041" s="295"/>
      <c r="S1041" s="295"/>
      <c r="T1041" s="295"/>
      <c r="U1041" s="295"/>
      <c r="V1041" s="295"/>
      <c r="W1041" s="295"/>
    </row>
    <row r="1042" spans="11:23" x14ac:dyDescent="0.25">
      <c r="K1042" s="295"/>
      <c r="L1042" s="295"/>
      <c r="M1042" s="295"/>
      <c r="N1042" s="295"/>
      <c r="O1042" s="295"/>
      <c r="P1042" s="295"/>
      <c r="Q1042" s="295"/>
      <c r="R1042" s="295"/>
      <c r="S1042" s="295"/>
      <c r="T1042" s="295"/>
      <c r="U1042" s="295"/>
      <c r="V1042" s="295"/>
      <c r="W1042" s="295"/>
    </row>
    <row r="1043" spans="11:23" x14ac:dyDescent="0.25">
      <c r="K1043" s="295"/>
      <c r="L1043" s="295"/>
      <c r="M1043" s="295"/>
      <c r="N1043" s="295"/>
      <c r="O1043" s="295"/>
      <c r="P1043" s="295"/>
      <c r="Q1043" s="295"/>
      <c r="R1043" s="295"/>
      <c r="S1043" s="295"/>
      <c r="T1043" s="295"/>
      <c r="U1043" s="295"/>
      <c r="V1043" s="295"/>
      <c r="W1043" s="295"/>
    </row>
    <row r="1044" spans="11:23" x14ac:dyDescent="0.25">
      <c r="K1044" s="295"/>
      <c r="L1044" s="295"/>
      <c r="M1044" s="295"/>
      <c r="N1044" s="295"/>
      <c r="O1044" s="295"/>
      <c r="P1044" s="295"/>
      <c r="Q1044" s="295"/>
      <c r="R1044" s="295"/>
      <c r="S1044" s="295"/>
      <c r="T1044" s="295"/>
      <c r="U1044" s="295"/>
      <c r="V1044" s="295"/>
      <c r="W1044" s="295"/>
    </row>
    <row r="1045" spans="11:23" x14ac:dyDescent="0.25">
      <c r="K1045" s="295"/>
      <c r="L1045" s="295"/>
      <c r="M1045" s="295"/>
      <c r="N1045" s="295"/>
      <c r="O1045" s="295"/>
      <c r="P1045" s="295"/>
      <c r="Q1045" s="295"/>
      <c r="R1045" s="295"/>
      <c r="S1045" s="295"/>
      <c r="T1045" s="295"/>
      <c r="U1045" s="295"/>
      <c r="V1045" s="295"/>
      <c r="W1045" s="295"/>
    </row>
    <row r="1046" spans="11:23" x14ac:dyDescent="0.25">
      <c r="K1046" s="295"/>
      <c r="L1046" s="295"/>
      <c r="M1046" s="295"/>
      <c r="N1046" s="295"/>
      <c r="O1046" s="295"/>
      <c r="P1046" s="295"/>
      <c r="Q1046" s="295"/>
      <c r="R1046" s="295"/>
      <c r="S1046" s="295"/>
      <c r="T1046" s="295"/>
      <c r="U1046" s="295"/>
      <c r="V1046" s="295"/>
      <c r="W1046" s="295"/>
    </row>
    <row r="1047" spans="11:23" x14ac:dyDescent="0.25">
      <c r="K1047" s="295"/>
      <c r="L1047" s="295"/>
      <c r="M1047" s="295"/>
      <c r="N1047" s="295"/>
      <c r="O1047" s="295"/>
      <c r="P1047" s="295"/>
      <c r="Q1047" s="295"/>
      <c r="R1047" s="295"/>
      <c r="S1047" s="295"/>
      <c r="T1047" s="295"/>
      <c r="U1047" s="295"/>
      <c r="V1047" s="295"/>
      <c r="W1047" s="295"/>
    </row>
    <row r="1048" spans="11:23" x14ac:dyDescent="0.25">
      <c r="K1048" s="295"/>
      <c r="L1048" s="295"/>
      <c r="M1048" s="295"/>
      <c r="N1048" s="295"/>
      <c r="O1048" s="295"/>
      <c r="P1048" s="295"/>
      <c r="Q1048" s="295"/>
      <c r="R1048" s="295"/>
      <c r="S1048" s="295"/>
      <c r="T1048" s="295"/>
      <c r="U1048" s="295"/>
      <c r="V1048" s="295"/>
      <c r="W1048" s="295"/>
    </row>
    <row r="1049" spans="11:23" x14ac:dyDescent="0.25">
      <c r="K1049" s="295"/>
      <c r="L1049" s="295"/>
      <c r="M1049" s="295"/>
      <c r="N1049" s="295"/>
      <c r="O1049" s="295"/>
      <c r="P1049" s="295"/>
      <c r="Q1049" s="295"/>
      <c r="R1049" s="295"/>
      <c r="S1049" s="295"/>
      <c r="T1049" s="295"/>
      <c r="U1049" s="295"/>
      <c r="V1049" s="295"/>
      <c r="W1049" s="295"/>
    </row>
    <row r="1050" spans="11:23" x14ac:dyDescent="0.25">
      <c r="K1050" s="295"/>
      <c r="L1050" s="295"/>
      <c r="M1050" s="295"/>
      <c r="N1050" s="295"/>
      <c r="O1050" s="295"/>
      <c r="P1050" s="295"/>
      <c r="Q1050" s="295"/>
      <c r="R1050" s="295"/>
      <c r="S1050" s="295"/>
      <c r="T1050" s="295"/>
      <c r="U1050" s="295"/>
      <c r="V1050" s="295"/>
      <c r="W1050" s="295"/>
    </row>
    <row r="1051" spans="11:23" x14ac:dyDescent="0.25">
      <c r="K1051" s="295"/>
      <c r="L1051" s="295"/>
      <c r="M1051" s="295"/>
      <c r="N1051" s="295"/>
      <c r="O1051" s="295"/>
      <c r="P1051" s="295"/>
      <c r="Q1051" s="295"/>
      <c r="R1051" s="295"/>
      <c r="S1051" s="295"/>
      <c r="T1051" s="295"/>
      <c r="U1051" s="295"/>
      <c r="V1051" s="295"/>
      <c r="W1051" s="295"/>
    </row>
    <row r="1052" spans="11:23" x14ac:dyDescent="0.25">
      <c r="K1052" s="295"/>
      <c r="L1052" s="295"/>
      <c r="M1052" s="295"/>
      <c r="N1052" s="295"/>
      <c r="O1052" s="295"/>
      <c r="P1052" s="295"/>
      <c r="Q1052" s="295"/>
      <c r="R1052" s="295"/>
      <c r="S1052" s="295"/>
      <c r="T1052" s="295"/>
      <c r="U1052" s="295"/>
      <c r="V1052" s="295"/>
      <c r="W1052" s="295"/>
    </row>
    <row r="1053" spans="11:23" x14ac:dyDescent="0.25">
      <c r="K1053" s="295"/>
      <c r="L1053" s="295"/>
      <c r="M1053" s="295"/>
      <c r="N1053" s="295"/>
      <c r="O1053" s="295"/>
      <c r="P1053" s="295"/>
      <c r="Q1053" s="295"/>
      <c r="R1053" s="295"/>
      <c r="S1053" s="295"/>
      <c r="T1053" s="295"/>
      <c r="U1053" s="295"/>
      <c r="V1053" s="295"/>
      <c r="W1053" s="295"/>
    </row>
    <row r="1054" spans="11:23" x14ac:dyDescent="0.25">
      <c r="K1054" s="295"/>
      <c r="L1054" s="295"/>
      <c r="M1054" s="295"/>
      <c r="N1054" s="295"/>
      <c r="O1054" s="295"/>
      <c r="P1054" s="295"/>
      <c r="Q1054" s="295"/>
      <c r="R1054" s="295"/>
      <c r="S1054" s="295"/>
      <c r="T1054" s="295"/>
      <c r="U1054" s="295"/>
      <c r="V1054" s="295"/>
      <c r="W1054" s="295"/>
    </row>
    <row r="1055" spans="11:23" x14ac:dyDescent="0.25">
      <c r="K1055" s="295"/>
      <c r="L1055" s="295"/>
      <c r="M1055" s="295"/>
      <c r="N1055" s="295"/>
      <c r="O1055" s="295"/>
      <c r="P1055" s="295"/>
      <c r="Q1055" s="295"/>
      <c r="R1055" s="295"/>
      <c r="S1055" s="295"/>
      <c r="T1055" s="295"/>
      <c r="U1055" s="295"/>
      <c r="V1055" s="295"/>
      <c r="W1055" s="295"/>
    </row>
    <row r="1056" spans="11:23" x14ac:dyDescent="0.25">
      <c r="K1056" s="295"/>
      <c r="L1056" s="295"/>
      <c r="M1056" s="295"/>
      <c r="N1056" s="295"/>
      <c r="O1056" s="295"/>
      <c r="P1056" s="295"/>
      <c r="Q1056" s="295"/>
      <c r="R1056" s="295"/>
      <c r="S1056" s="295"/>
      <c r="T1056" s="295"/>
      <c r="U1056" s="295"/>
      <c r="V1056" s="295"/>
      <c r="W1056" s="295"/>
    </row>
    <row r="1057" spans="11:23" x14ac:dyDescent="0.25">
      <c r="K1057" s="295"/>
      <c r="L1057" s="295"/>
      <c r="M1057" s="295"/>
      <c r="N1057" s="295"/>
      <c r="O1057" s="295"/>
      <c r="P1057" s="295"/>
      <c r="Q1057" s="295"/>
      <c r="R1057" s="295"/>
      <c r="S1057" s="295"/>
      <c r="T1057" s="295"/>
      <c r="U1057" s="295"/>
      <c r="V1057" s="295"/>
      <c r="W1057" s="295"/>
    </row>
    <row r="1058" spans="11:23" x14ac:dyDescent="0.25">
      <c r="K1058" s="295"/>
      <c r="L1058" s="295"/>
      <c r="M1058" s="295"/>
      <c r="N1058" s="295"/>
      <c r="O1058" s="295"/>
      <c r="P1058" s="295"/>
      <c r="Q1058" s="295"/>
      <c r="R1058" s="295"/>
      <c r="S1058" s="295"/>
      <c r="T1058" s="295"/>
      <c r="U1058" s="295"/>
      <c r="V1058" s="295"/>
      <c r="W1058" s="295"/>
    </row>
    <row r="1059" spans="11:23" x14ac:dyDescent="0.25">
      <c r="K1059" s="295"/>
      <c r="L1059" s="295"/>
      <c r="M1059" s="295"/>
      <c r="N1059" s="295"/>
      <c r="O1059" s="295"/>
      <c r="P1059" s="295"/>
      <c r="Q1059" s="295"/>
      <c r="R1059" s="295"/>
      <c r="S1059" s="295"/>
      <c r="T1059" s="295"/>
      <c r="U1059" s="295"/>
      <c r="V1059" s="295"/>
      <c r="W1059" s="295"/>
    </row>
    <row r="1060" spans="11:23" x14ac:dyDescent="0.25">
      <c r="K1060" s="295"/>
      <c r="L1060" s="295"/>
      <c r="M1060" s="295"/>
      <c r="N1060" s="295"/>
      <c r="O1060" s="295"/>
      <c r="P1060" s="295"/>
      <c r="Q1060" s="295"/>
      <c r="R1060" s="295"/>
      <c r="S1060" s="295"/>
      <c r="T1060" s="295"/>
      <c r="U1060" s="295"/>
      <c r="V1060" s="295"/>
      <c r="W1060" s="295"/>
    </row>
    <row r="1061" spans="11:23" x14ac:dyDescent="0.25">
      <c r="K1061" s="295"/>
      <c r="L1061" s="295"/>
      <c r="M1061" s="295"/>
      <c r="N1061" s="295"/>
      <c r="O1061" s="295"/>
      <c r="P1061" s="295"/>
      <c r="Q1061" s="295"/>
      <c r="R1061" s="295"/>
      <c r="S1061" s="295"/>
      <c r="T1061" s="295"/>
      <c r="U1061" s="295"/>
      <c r="V1061" s="295"/>
      <c r="W1061" s="295"/>
    </row>
    <row r="1062" spans="11:23" x14ac:dyDescent="0.25">
      <c r="K1062" s="295"/>
      <c r="L1062" s="295"/>
      <c r="M1062" s="295"/>
      <c r="N1062" s="295"/>
      <c r="O1062" s="295"/>
      <c r="P1062" s="295"/>
      <c r="Q1062" s="295"/>
      <c r="R1062" s="295"/>
      <c r="S1062" s="295"/>
      <c r="T1062" s="295"/>
      <c r="U1062" s="295"/>
      <c r="V1062" s="295"/>
      <c r="W1062" s="295"/>
    </row>
    <row r="1063" spans="11:23" x14ac:dyDescent="0.25">
      <c r="K1063" s="295"/>
      <c r="L1063" s="295"/>
      <c r="M1063" s="295"/>
      <c r="N1063" s="295"/>
      <c r="O1063" s="295"/>
      <c r="P1063" s="295"/>
      <c r="Q1063" s="295"/>
      <c r="R1063" s="295"/>
      <c r="S1063" s="295"/>
      <c r="T1063" s="295"/>
      <c r="U1063" s="295"/>
      <c r="V1063" s="295"/>
      <c r="W1063" s="295"/>
    </row>
    <row r="1064" spans="11:23" x14ac:dyDescent="0.25">
      <c r="K1064" s="295"/>
      <c r="L1064" s="295"/>
      <c r="M1064" s="295"/>
      <c r="N1064" s="295"/>
      <c r="O1064" s="295"/>
      <c r="P1064" s="295"/>
      <c r="Q1064" s="295"/>
      <c r="R1064" s="295"/>
      <c r="S1064" s="295"/>
      <c r="T1064" s="295"/>
      <c r="U1064" s="295"/>
      <c r="V1064" s="295"/>
      <c r="W1064" s="295"/>
    </row>
    <row r="1065" spans="11:23" x14ac:dyDescent="0.25">
      <c r="K1065" s="295"/>
      <c r="L1065" s="295"/>
      <c r="M1065" s="295"/>
      <c r="N1065" s="295"/>
      <c r="O1065" s="295"/>
      <c r="P1065" s="295"/>
      <c r="Q1065" s="295"/>
      <c r="R1065" s="295"/>
      <c r="S1065" s="295"/>
      <c r="T1065" s="295"/>
      <c r="U1065" s="295"/>
      <c r="V1065" s="295"/>
      <c r="W1065" s="295"/>
    </row>
    <row r="1066" spans="11:23" x14ac:dyDescent="0.25">
      <c r="K1066" s="295"/>
      <c r="L1066" s="295"/>
      <c r="M1066" s="295"/>
      <c r="N1066" s="295"/>
      <c r="O1066" s="295"/>
      <c r="P1066" s="295"/>
      <c r="Q1066" s="295"/>
      <c r="R1066" s="295"/>
      <c r="S1066" s="295"/>
      <c r="T1066" s="295"/>
      <c r="U1066" s="295"/>
      <c r="V1066" s="295"/>
      <c r="W1066" s="295"/>
    </row>
    <row r="1067" spans="11:23" x14ac:dyDescent="0.25">
      <c r="K1067" s="295"/>
      <c r="L1067" s="295"/>
      <c r="M1067" s="295"/>
      <c r="N1067" s="295"/>
      <c r="O1067" s="295"/>
      <c r="P1067" s="295"/>
      <c r="Q1067" s="295"/>
      <c r="R1067" s="295"/>
      <c r="S1067" s="295"/>
      <c r="T1067" s="295"/>
      <c r="U1067" s="295"/>
      <c r="V1067" s="295"/>
      <c r="W1067" s="295"/>
    </row>
    <row r="1068" spans="11:23" x14ac:dyDescent="0.25">
      <c r="K1068" s="295"/>
      <c r="L1068" s="295"/>
      <c r="M1068" s="295"/>
      <c r="N1068" s="295"/>
      <c r="O1068" s="295"/>
      <c r="P1068" s="295"/>
      <c r="Q1068" s="295"/>
      <c r="R1068" s="295"/>
      <c r="S1068" s="295"/>
      <c r="T1068" s="295"/>
      <c r="U1068" s="295"/>
      <c r="V1068" s="295"/>
      <c r="W1068" s="295"/>
    </row>
    <row r="1069" spans="11:23" x14ac:dyDescent="0.25">
      <c r="K1069" s="295"/>
      <c r="L1069" s="295"/>
      <c r="M1069" s="295"/>
      <c r="N1069" s="295"/>
      <c r="O1069" s="295"/>
      <c r="P1069" s="295"/>
      <c r="Q1069" s="295"/>
      <c r="R1069" s="295"/>
      <c r="S1069" s="295"/>
      <c r="T1069" s="295"/>
      <c r="U1069" s="295"/>
      <c r="V1069" s="295"/>
      <c r="W1069" s="295"/>
    </row>
    <row r="1070" spans="11:23" x14ac:dyDescent="0.25">
      <c r="K1070" s="295"/>
      <c r="L1070" s="295"/>
      <c r="M1070" s="295"/>
      <c r="N1070" s="295"/>
      <c r="O1070" s="295"/>
      <c r="P1070" s="295"/>
      <c r="Q1070" s="295"/>
      <c r="R1070" s="295"/>
      <c r="S1070" s="295"/>
      <c r="T1070" s="295"/>
      <c r="U1070" s="295"/>
      <c r="V1070" s="295"/>
      <c r="W1070" s="295"/>
    </row>
    <row r="1071" spans="11:23" x14ac:dyDescent="0.25">
      <c r="K1071" s="295"/>
      <c r="L1071" s="295"/>
      <c r="M1071" s="295"/>
      <c r="N1071" s="295"/>
      <c r="O1071" s="295"/>
      <c r="P1071" s="295"/>
      <c r="Q1071" s="295"/>
      <c r="R1071" s="295"/>
      <c r="S1071" s="295"/>
      <c r="T1071" s="295"/>
      <c r="U1071" s="295"/>
      <c r="V1071" s="295"/>
      <c r="W1071" s="295"/>
    </row>
    <row r="1072" spans="11:23" x14ac:dyDescent="0.25">
      <c r="K1072" s="295"/>
      <c r="L1072" s="295"/>
      <c r="M1072" s="295"/>
      <c r="N1072" s="295"/>
      <c r="O1072" s="295"/>
      <c r="P1072" s="295"/>
      <c r="Q1072" s="295"/>
      <c r="R1072" s="295"/>
      <c r="S1072" s="295"/>
      <c r="T1072" s="295"/>
      <c r="U1072" s="295"/>
      <c r="V1072" s="295"/>
      <c r="W1072" s="295"/>
    </row>
    <row r="1073" spans="11:23" x14ac:dyDescent="0.25">
      <c r="K1073" s="295"/>
      <c r="L1073" s="295"/>
      <c r="M1073" s="295"/>
      <c r="N1073" s="295"/>
      <c r="O1073" s="295"/>
      <c r="P1073" s="295"/>
      <c r="Q1073" s="295"/>
      <c r="R1073" s="295"/>
      <c r="S1073" s="295"/>
      <c r="T1073" s="295"/>
      <c r="U1073" s="295"/>
      <c r="V1073" s="295"/>
      <c r="W1073" s="295"/>
    </row>
    <row r="1074" spans="11:23" x14ac:dyDescent="0.25">
      <c r="K1074" s="295"/>
      <c r="L1074" s="295"/>
      <c r="M1074" s="295"/>
      <c r="N1074" s="295"/>
      <c r="O1074" s="295"/>
      <c r="P1074" s="295"/>
      <c r="Q1074" s="295"/>
      <c r="R1074" s="295"/>
      <c r="S1074" s="295"/>
      <c r="T1074" s="295"/>
      <c r="U1074" s="295"/>
      <c r="V1074" s="295"/>
      <c r="W1074" s="295"/>
    </row>
    <row r="1075" spans="11:23" x14ac:dyDescent="0.25">
      <c r="K1075" s="295"/>
      <c r="L1075" s="295"/>
      <c r="M1075" s="295"/>
      <c r="N1075" s="295"/>
      <c r="O1075" s="295"/>
      <c r="P1075" s="295"/>
      <c r="Q1075" s="295"/>
      <c r="R1075" s="295"/>
      <c r="S1075" s="295"/>
      <c r="T1075" s="295"/>
      <c r="U1075" s="295"/>
      <c r="V1075" s="295"/>
      <c r="W1075" s="295"/>
    </row>
    <row r="1076" spans="11:23" x14ac:dyDescent="0.25">
      <c r="K1076" s="295"/>
      <c r="L1076" s="295"/>
      <c r="M1076" s="295"/>
      <c r="N1076" s="295"/>
      <c r="O1076" s="295"/>
      <c r="P1076" s="295"/>
      <c r="Q1076" s="295"/>
      <c r="R1076" s="295"/>
      <c r="S1076" s="295"/>
      <c r="T1076" s="295"/>
      <c r="U1076" s="295"/>
      <c r="V1076" s="295"/>
      <c r="W1076" s="295"/>
    </row>
    <row r="1077" spans="11:23" x14ac:dyDescent="0.25">
      <c r="K1077" s="295"/>
      <c r="L1077" s="295"/>
      <c r="M1077" s="295"/>
      <c r="N1077" s="295"/>
      <c r="O1077" s="295"/>
      <c r="P1077" s="295"/>
      <c r="Q1077" s="295"/>
      <c r="R1077" s="295"/>
      <c r="S1077" s="295"/>
      <c r="T1077" s="295"/>
      <c r="U1077" s="295"/>
      <c r="V1077" s="295"/>
      <c r="W1077" s="295"/>
    </row>
    <row r="1078" spans="11:23" x14ac:dyDescent="0.25">
      <c r="K1078" s="295"/>
      <c r="L1078" s="295"/>
      <c r="M1078" s="295"/>
      <c r="N1078" s="295"/>
      <c r="O1078" s="295"/>
      <c r="P1078" s="295"/>
      <c r="Q1078" s="295"/>
      <c r="R1078" s="295"/>
      <c r="S1078" s="295"/>
      <c r="T1078" s="295"/>
      <c r="U1078" s="295"/>
      <c r="V1078" s="295"/>
      <c r="W1078" s="295"/>
    </row>
    <row r="1079" spans="11:23" x14ac:dyDescent="0.25">
      <c r="K1079" s="295"/>
      <c r="L1079" s="295"/>
      <c r="M1079" s="295"/>
      <c r="N1079" s="295"/>
      <c r="O1079" s="295"/>
      <c r="P1079" s="295"/>
      <c r="Q1079" s="295"/>
      <c r="R1079" s="295"/>
      <c r="S1079" s="295"/>
      <c r="T1079" s="295"/>
      <c r="U1079" s="295"/>
      <c r="V1079" s="295"/>
      <c r="W1079" s="295"/>
    </row>
    <row r="1080" spans="11:23" x14ac:dyDescent="0.25">
      <c r="K1080" s="310" t="s">
        <v>600</v>
      </c>
      <c r="L1080" s="310" t="s">
        <v>600</v>
      </c>
      <c r="M1080" s="310" t="s">
        <v>600</v>
      </c>
      <c r="N1080" s="310" t="s">
        <v>600</v>
      </c>
      <c r="O1080" s="310" t="s">
        <v>600</v>
      </c>
      <c r="P1080" s="310" t="s">
        <v>600</v>
      </c>
      <c r="Q1080" s="310" t="s">
        <v>600</v>
      </c>
      <c r="R1080" s="310" t="s">
        <v>600</v>
      </c>
      <c r="S1080" s="310" t="s">
        <v>600</v>
      </c>
      <c r="T1080" s="310" t="s">
        <v>600</v>
      </c>
      <c r="U1080" s="310" t="s">
        <v>600</v>
      </c>
      <c r="V1080" s="310" t="s">
        <v>600</v>
      </c>
      <c r="W1080" s="310" t="s">
        <v>600</v>
      </c>
    </row>
    <row r="1081" spans="11:23" x14ac:dyDescent="0.25">
      <c r="K1081" s="295"/>
      <c r="L1081" s="295"/>
      <c r="M1081" s="295"/>
      <c r="N1081" s="295"/>
      <c r="O1081" s="295"/>
      <c r="P1081" s="295"/>
      <c r="Q1081" s="295"/>
      <c r="R1081" s="295"/>
      <c r="S1081" s="295"/>
      <c r="T1081" s="295"/>
      <c r="U1081" s="295"/>
      <c r="V1081" s="295"/>
      <c r="W1081" s="295"/>
    </row>
    <row r="1082" spans="11:23" x14ac:dyDescent="0.25">
      <c r="K1082" s="295"/>
      <c r="L1082" s="295"/>
      <c r="M1082" s="295"/>
      <c r="N1082" s="295"/>
      <c r="O1082" s="295"/>
      <c r="P1082" s="295"/>
      <c r="Q1082" s="295"/>
      <c r="R1082" s="295"/>
      <c r="S1082" s="295"/>
      <c r="T1082" s="295"/>
      <c r="U1082" s="295"/>
      <c r="V1082" s="295"/>
      <c r="W1082" s="295"/>
    </row>
    <row r="1083" spans="11:23" x14ac:dyDescent="0.25">
      <c r="K1083" s="295"/>
      <c r="L1083" s="295"/>
      <c r="M1083" s="295"/>
      <c r="N1083" s="295"/>
      <c r="O1083" s="295"/>
      <c r="P1083" s="295"/>
      <c r="Q1083" s="295"/>
      <c r="R1083" s="295"/>
      <c r="S1083" s="295"/>
      <c r="T1083" s="295"/>
      <c r="U1083" s="295"/>
      <c r="V1083" s="295"/>
      <c r="W1083" s="295"/>
    </row>
    <row r="1084" spans="11:23" x14ac:dyDescent="0.25">
      <c r="K1084" s="295"/>
      <c r="L1084" s="295"/>
      <c r="M1084" s="295"/>
      <c r="N1084" s="295"/>
      <c r="O1084" s="295"/>
      <c r="P1084" s="295"/>
      <c r="Q1084" s="295"/>
      <c r="R1084" s="295"/>
      <c r="S1084" s="295"/>
      <c r="T1084" s="295"/>
      <c r="U1084" s="295"/>
      <c r="V1084" s="295"/>
      <c r="W1084" s="295"/>
    </row>
    <row r="1085" spans="11:23" x14ac:dyDescent="0.25">
      <c r="K1085" s="295"/>
      <c r="L1085" s="295"/>
      <c r="M1085" s="295"/>
      <c r="N1085" s="295"/>
      <c r="O1085" s="295"/>
      <c r="P1085" s="295"/>
      <c r="Q1085" s="295"/>
      <c r="R1085" s="295"/>
      <c r="S1085" s="295"/>
      <c r="T1085" s="295"/>
      <c r="U1085" s="295"/>
      <c r="V1085" s="295"/>
      <c r="W1085" s="295"/>
    </row>
    <row r="1086" spans="11:23" x14ac:dyDescent="0.25">
      <c r="K1086" s="295"/>
      <c r="L1086" s="295"/>
      <c r="M1086" s="295"/>
      <c r="N1086" s="295"/>
      <c r="O1086" s="295"/>
      <c r="P1086" s="295"/>
      <c r="Q1086" s="295"/>
      <c r="R1086" s="295"/>
      <c r="S1086" s="295"/>
      <c r="T1086" s="295"/>
      <c r="U1086" s="295"/>
      <c r="V1086" s="295"/>
      <c r="W1086" s="295"/>
    </row>
    <row r="1087" spans="11:23" x14ac:dyDescent="0.25">
      <c r="K1087" s="295"/>
      <c r="L1087" s="295"/>
      <c r="M1087" s="295"/>
      <c r="N1087" s="295"/>
      <c r="O1087" s="295"/>
      <c r="P1087" s="295"/>
      <c r="Q1087" s="295"/>
      <c r="R1087" s="295"/>
      <c r="S1087" s="295"/>
      <c r="T1087" s="295"/>
      <c r="U1087" s="295"/>
      <c r="V1087" s="295"/>
      <c r="W1087" s="295"/>
    </row>
    <row r="1088" spans="11:23" x14ac:dyDescent="0.25">
      <c r="K1088" s="295"/>
      <c r="L1088" s="295"/>
      <c r="M1088" s="295"/>
      <c r="N1088" s="295"/>
      <c r="O1088" s="295"/>
      <c r="P1088" s="295"/>
      <c r="Q1088" s="295"/>
      <c r="R1088" s="295"/>
      <c r="S1088" s="295"/>
      <c r="T1088" s="295"/>
      <c r="U1088" s="295"/>
      <c r="V1088" s="295"/>
      <c r="W1088" s="295"/>
    </row>
    <row r="1089" spans="11:23" x14ac:dyDescent="0.25">
      <c r="K1089" s="295"/>
      <c r="L1089" s="295"/>
      <c r="M1089" s="295"/>
      <c r="N1089" s="295"/>
      <c r="O1089" s="295"/>
      <c r="P1089" s="295"/>
      <c r="Q1089" s="295"/>
      <c r="R1089" s="295"/>
      <c r="S1089" s="295"/>
      <c r="T1089" s="295"/>
      <c r="U1089" s="295"/>
      <c r="V1089" s="295"/>
      <c r="W1089" s="295"/>
    </row>
    <row r="1090" spans="11:23" x14ac:dyDescent="0.25">
      <c r="K1090" s="295"/>
      <c r="L1090" s="295"/>
      <c r="M1090" s="295"/>
      <c r="N1090" s="295"/>
      <c r="O1090" s="295"/>
      <c r="P1090" s="295"/>
      <c r="Q1090" s="295"/>
      <c r="R1090" s="295"/>
      <c r="S1090" s="295"/>
      <c r="T1090" s="295"/>
      <c r="U1090" s="295"/>
      <c r="V1090" s="295"/>
      <c r="W1090" s="295"/>
    </row>
    <row r="1091" spans="11:23" x14ac:dyDescent="0.25">
      <c r="K1091" s="295"/>
      <c r="L1091" s="295"/>
      <c r="M1091" s="295"/>
      <c r="N1091" s="295"/>
      <c r="O1091" s="295"/>
      <c r="P1091" s="295"/>
      <c r="Q1091" s="295"/>
      <c r="R1091" s="295"/>
      <c r="S1091" s="295"/>
      <c r="T1091" s="295"/>
      <c r="U1091" s="295"/>
      <c r="V1091" s="295"/>
      <c r="W1091" s="295"/>
    </row>
    <row r="1092" spans="11:23" x14ac:dyDescent="0.25">
      <c r="K1092" s="295"/>
      <c r="L1092" s="295"/>
      <c r="M1092" s="295"/>
      <c r="N1092" s="295"/>
      <c r="O1092" s="295"/>
      <c r="P1092" s="295"/>
      <c r="Q1092" s="295"/>
      <c r="R1092" s="295"/>
      <c r="S1092" s="295"/>
      <c r="T1092" s="295"/>
      <c r="U1092" s="295"/>
      <c r="V1092" s="295"/>
      <c r="W1092" s="295"/>
    </row>
    <row r="1093" spans="11:23" x14ac:dyDescent="0.25">
      <c r="K1093" s="295"/>
      <c r="L1093" s="295"/>
      <c r="M1093" s="295"/>
      <c r="N1093" s="295"/>
      <c r="O1093" s="295"/>
      <c r="P1093" s="295"/>
      <c r="Q1093" s="295"/>
      <c r="R1093" s="295"/>
      <c r="S1093" s="295"/>
      <c r="T1093" s="295"/>
      <c r="U1093" s="295"/>
      <c r="V1093" s="295"/>
      <c r="W1093" s="295"/>
    </row>
    <row r="1094" spans="11:23" x14ac:dyDescent="0.25">
      <c r="K1094" s="295"/>
      <c r="L1094" s="295"/>
      <c r="M1094" s="295"/>
      <c r="N1094" s="295"/>
      <c r="O1094" s="295"/>
      <c r="P1094" s="295"/>
      <c r="Q1094" s="295"/>
      <c r="R1094" s="295"/>
      <c r="S1094" s="295"/>
      <c r="T1094" s="295"/>
      <c r="U1094" s="295"/>
      <c r="V1094" s="295"/>
      <c r="W1094" s="295"/>
    </row>
    <row r="1095" spans="11:23" x14ac:dyDescent="0.25">
      <c r="K1095" s="295"/>
      <c r="L1095" s="295"/>
      <c r="M1095" s="295"/>
      <c r="N1095" s="295"/>
      <c r="O1095" s="295"/>
      <c r="P1095" s="295"/>
      <c r="Q1095" s="295"/>
      <c r="R1095" s="295"/>
      <c r="S1095" s="295"/>
      <c r="T1095" s="295"/>
      <c r="U1095" s="295"/>
      <c r="V1095" s="295"/>
      <c r="W1095" s="295"/>
    </row>
    <row r="1096" spans="11:23" x14ac:dyDescent="0.25">
      <c r="K1096" s="295"/>
      <c r="L1096" s="295"/>
      <c r="M1096" s="295"/>
      <c r="N1096" s="295"/>
      <c r="O1096" s="295"/>
      <c r="P1096" s="295"/>
      <c r="Q1096" s="295"/>
      <c r="R1096" s="295"/>
      <c r="S1096" s="295"/>
      <c r="T1096" s="295"/>
      <c r="U1096" s="295"/>
      <c r="V1096" s="295"/>
      <c r="W1096" s="295"/>
    </row>
    <row r="1097" spans="11:23" x14ac:dyDescent="0.25">
      <c r="K1097" s="295"/>
      <c r="L1097" s="295"/>
      <c r="M1097" s="295"/>
      <c r="N1097" s="295"/>
      <c r="O1097" s="295"/>
      <c r="P1097" s="295"/>
      <c r="Q1097" s="295"/>
      <c r="R1097" s="295"/>
      <c r="S1097" s="295"/>
      <c r="T1097" s="295"/>
      <c r="U1097" s="295"/>
      <c r="V1097" s="295"/>
      <c r="W1097" s="295"/>
    </row>
    <row r="1098" spans="11:23" x14ac:dyDescent="0.25">
      <c r="K1098" s="295"/>
      <c r="L1098" s="295"/>
      <c r="M1098" s="295"/>
      <c r="N1098" s="295"/>
      <c r="O1098" s="295"/>
      <c r="P1098" s="295"/>
      <c r="Q1098" s="295"/>
      <c r="R1098" s="295"/>
      <c r="S1098" s="295"/>
      <c r="T1098" s="295"/>
      <c r="U1098" s="295"/>
      <c r="V1098" s="295"/>
      <c r="W1098" s="295"/>
    </row>
    <row r="1099" spans="11:23" x14ac:dyDescent="0.25">
      <c r="K1099" s="295"/>
      <c r="L1099" s="295"/>
      <c r="M1099" s="295"/>
      <c r="N1099" s="295"/>
      <c r="O1099" s="295"/>
      <c r="P1099" s="295"/>
      <c r="Q1099" s="295"/>
      <c r="R1099" s="295"/>
      <c r="S1099" s="295"/>
      <c r="T1099" s="295"/>
      <c r="U1099" s="295"/>
      <c r="V1099" s="295"/>
      <c r="W1099" s="295"/>
    </row>
    <row r="1100" spans="11:23" x14ac:dyDescent="0.25">
      <c r="K1100" s="295"/>
      <c r="L1100" s="295"/>
      <c r="M1100" s="295"/>
      <c r="N1100" s="295"/>
      <c r="O1100" s="295"/>
      <c r="P1100" s="295"/>
      <c r="Q1100" s="295"/>
      <c r="R1100" s="295"/>
      <c r="S1100" s="295"/>
      <c r="T1100" s="295"/>
      <c r="U1100" s="295"/>
      <c r="V1100" s="295"/>
      <c r="W1100" s="295"/>
    </row>
    <row r="1101" spans="11:23" x14ac:dyDescent="0.25">
      <c r="K1101" s="295"/>
      <c r="L1101" s="295"/>
      <c r="M1101" s="295"/>
      <c r="N1101" s="295"/>
      <c r="O1101" s="295"/>
      <c r="P1101" s="295"/>
      <c r="Q1101" s="295"/>
      <c r="R1101" s="295"/>
      <c r="S1101" s="295"/>
      <c r="T1101" s="295"/>
      <c r="U1101" s="295"/>
      <c r="V1101" s="295"/>
      <c r="W1101" s="295"/>
    </row>
    <row r="1102" spans="11:23" x14ac:dyDescent="0.25">
      <c r="K1102" s="295"/>
      <c r="L1102" s="295"/>
      <c r="M1102" s="295"/>
      <c r="N1102" s="295"/>
      <c r="O1102" s="295"/>
      <c r="P1102" s="295"/>
      <c r="Q1102" s="295"/>
      <c r="R1102" s="295"/>
      <c r="S1102" s="295"/>
      <c r="T1102" s="295"/>
      <c r="U1102" s="295"/>
      <c r="V1102" s="295"/>
      <c r="W1102" s="295"/>
    </row>
    <row r="1103" spans="11:23" x14ac:dyDescent="0.25">
      <c r="K1103" s="295"/>
      <c r="L1103" s="295"/>
      <c r="M1103" s="295"/>
      <c r="N1103" s="295"/>
      <c r="O1103" s="295"/>
      <c r="P1103" s="295"/>
      <c r="Q1103" s="295"/>
      <c r="R1103" s="295"/>
      <c r="S1103" s="295"/>
      <c r="T1103" s="295"/>
      <c r="U1103" s="295"/>
      <c r="V1103" s="295"/>
      <c r="W1103" s="295"/>
    </row>
    <row r="1104" spans="11:23" x14ac:dyDescent="0.25">
      <c r="K1104" s="295"/>
      <c r="L1104" s="295"/>
      <c r="M1104" s="295"/>
      <c r="N1104" s="295"/>
      <c r="O1104" s="295"/>
      <c r="P1104" s="295"/>
      <c r="Q1104" s="295"/>
      <c r="R1104" s="295"/>
      <c r="S1104" s="295"/>
      <c r="T1104" s="295"/>
      <c r="U1104" s="295"/>
      <c r="V1104" s="295"/>
      <c r="W1104" s="295"/>
    </row>
    <row r="1105" spans="11:23" x14ac:dyDescent="0.25">
      <c r="K1105" s="295"/>
      <c r="L1105" s="295"/>
      <c r="M1105" s="295"/>
      <c r="N1105" s="295"/>
      <c r="O1105" s="295"/>
      <c r="P1105" s="295"/>
      <c r="Q1105" s="295"/>
      <c r="R1105" s="295"/>
      <c r="S1105" s="295"/>
      <c r="T1105" s="295"/>
      <c r="U1105" s="295"/>
      <c r="V1105" s="295"/>
      <c r="W1105" s="295"/>
    </row>
    <row r="1106" spans="11:23" x14ac:dyDescent="0.25">
      <c r="K1106" s="295"/>
      <c r="L1106" s="295"/>
      <c r="M1106" s="295"/>
      <c r="N1106" s="295"/>
      <c r="O1106" s="295"/>
      <c r="P1106" s="295"/>
      <c r="Q1106" s="295"/>
      <c r="R1106" s="295"/>
      <c r="S1106" s="295"/>
      <c r="T1106" s="295"/>
      <c r="U1106" s="295"/>
      <c r="V1106" s="295"/>
      <c r="W1106" s="295"/>
    </row>
    <row r="1107" spans="11:23" x14ac:dyDescent="0.25">
      <c r="K1107" s="295"/>
      <c r="L1107" s="295"/>
      <c r="M1107" s="295"/>
      <c r="N1107" s="295"/>
      <c r="O1107" s="295"/>
      <c r="P1107" s="295"/>
      <c r="Q1107" s="295"/>
      <c r="R1107" s="295"/>
      <c r="S1107" s="295"/>
      <c r="T1107" s="295"/>
      <c r="U1107" s="295"/>
      <c r="V1107" s="295"/>
      <c r="W1107" s="295"/>
    </row>
    <row r="1108" spans="11:23" x14ac:dyDescent="0.25">
      <c r="K1108" s="295"/>
      <c r="L1108" s="295"/>
      <c r="M1108" s="295"/>
      <c r="N1108" s="295"/>
      <c r="O1108" s="295"/>
      <c r="P1108" s="295"/>
      <c r="Q1108" s="295"/>
      <c r="R1108" s="295"/>
      <c r="S1108" s="295"/>
      <c r="T1108" s="295"/>
      <c r="U1108" s="295"/>
      <c r="V1108" s="295"/>
      <c r="W1108" s="295"/>
    </row>
    <row r="1109" spans="11:23" x14ac:dyDescent="0.25">
      <c r="K1109" s="295"/>
      <c r="L1109" s="295"/>
      <c r="M1109" s="295"/>
      <c r="N1109" s="295"/>
      <c r="O1109" s="295"/>
      <c r="P1109" s="295"/>
      <c r="Q1109" s="295"/>
      <c r="R1109" s="295"/>
      <c r="S1109" s="295"/>
      <c r="T1109" s="295"/>
      <c r="U1109" s="295"/>
      <c r="V1109" s="295"/>
      <c r="W1109" s="295"/>
    </row>
    <row r="1110" spans="11:23" x14ac:dyDescent="0.25">
      <c r="K1110" s="295"/>
      <c r="L1110" s="295"/>
      <c r="M1110" s="295"/>
      <c r="N1110" s="295"/>
      <c r="O1110" s="295"/>
      <c r="P1110" s="295"/>
      <c r="Q1110" s="295"/>
      <c r="R1110" s="295"/>
      <c r="S1110" s="295"/>
      <c r="T1110" s="295"/>
      <c r="U1110" s="295"/>
      <c r="V1110" s="295"/>
      <c r="W1110" s="295"/>
    </row>
    <row r="1111" spans="11:23" x14ac:dyDescent="0.25">
      <c r="K1111" s="295"/>
      <c r="L1111" s="295"/>
      <c r="M1111" s="295"/>
      <c r="N1111" s="295"/>
      <c r="O1111" s="295"/>
      <c r="P1111" s="295"/>
      <c r="Q1111" s="295"/>
      <c r="R1111" s="295"/>
      <c r="S1111" s="295"/>
      <c r="T1111" s="295"/>
      <c r="U1111" s="295"/>
      <c r="V1111" s="295"/>
      <c r="W1111" s="295"/>
    </row>
    <row r="1112" spans="11:23" x14ac:dyDescent="0.25">
      <c r="K1112" s="295"/>
      <c r="L1112" s="295"/>
      <c r="M1112" s="295"/>
      <c r="N1112" s="295"/>
      <c r="O1112" s="295"/>
      <c r="P1112" s="295"/>
      <c r="Q1112" s="295"/>
      <c r="R1112" s="295"/>
      <c r="S1112" s="295"/>
      <c r="T1112" s="295"/>
      <c r="U1112" s="295"/>
      <c r="V1112" s="295"/>
      <c r="W1112" s="295"/>
    </row>
    <row r="1113" spans="11:23" x14ac:dyDescent="0.25">
      <c r="K1113" s="295"/>
      <c r="L1113" s="295"/>
      <c r="M1113" s="295"/>
      <c r="N1113" s="295"/>
      <c r="O1113" s="295"/>
      <c r="P1113" s="295"/>
      <c r="Q1113" s="295"/>
      <c r="R1113" s="295"/>
      <c r="S1113" s="295"/>
      <c r="T1113" s="295"/>
      <c r="U1113" s="295"/>
      <c r="V1113" s="295"/>
      <c r="W1113" s="295"/>
    </row>
    <row r="1114" spans="11:23" x14ac:dyDescent="0.25">
      <c r="K1114" s="295"/>
      <c r="L1114" s="295"/>
      <c r="M1114" s="295"/>
      <c r="N1114" s="295"/>
      <c r="O1114" s="295"/>
      <c r="P1114" s="295"/>
      <c r="Q1114" s="295"/>
      <c r="R1114" s="295"/>
      <c r="S1114" s="295"/>
      <c r="T1114" s="295"/>
      <c r="U1114" s="295"/>
      <c r="V1114" s="295"/>
      <c r="W1114" s="295"/>
    </row>
    <row r="1115" spans="11:23" x14ac:dyDescent="0.25">
      <c r="K1115" s="295"/>
      <c r="L1115" s="295"/>
      <c r="M1115" s="295"/>
      <c r="N1115" s="295"/>
      <c r="O1115" s="295"/>
      <c r="P1115" s="295"/>
      <c r="Q1115" s="295"/>
      <c r="R1115" s="295"/>
      <c r="S1115" s="295"/>
      <c r="T1115" s="295"/>
      <c r="U1115" s="295"/>
      <c r="V1115" s="295"/>
      <c r="W1115" s="295"/>
    </row>
    <row r="1116" spans="11:23" x14ac:dyDescent="0.25">
      <c r="K1116" s="295"/>
      <c r="L1116" s="295"/>
      <c r="M1116" s="295"/>
      <c r="N1116" s="295"/>
      <c r="O1116" s="295"/>
      <c r="P1116" s="295"/>
      <c r="Q1116" s="295"/>
      <c r="R1116" s="295"/>
      <c r="S1116" s="295"/>
      <c r="T1116" s="295"/>
      <c r="U1116" s="295"/>
      <c r="V1116" s="295"/>
      <c r="W1116" s="295"/>
    </row>
    <row r="1117" spans="11:23" x14ac:dyDescent="0.25">
      <c r="K1117" s="295"/>
      <c r="L1117" s="295"/>
      <c r="M1117" s="295"/>
      <c r="N1117" s="295"/>
      <c r="O1117" s="295"/>
      <c r="P1117" s="295"/>
      <c r="Q1117" s="295"/>
      <c r="R1117" s="295"/>
      <c r="S1117" s="295"/>
      <c r="T1117" s="295"/>
      <c r="U1117" s="295"/>
      <c r="V1117" s="295"/>
      <c r="W1117" s="295"/>
    </row>
    <row r="1118" spans="11:23" x14ac:dyDescent="0.25">
      <c r="K1118" s="295"/>
      <c r="L1118" s="295"/>
      <c r="M1118" s="295"/>
      <c r="N1118" s="295"/>
      <c r="O1118" s="295"/>
      <c r="P1118" s="295"/>
      <c r="Q1118" s="295"/>
      <c r="R1118" s="295"/>
      <c r="S1118" s="295"/>
      <c r="T1118" s="295"/>
      <c r="U1118" s="295"/>
      <c r="V1118" s="295"/>
      <c r="W1118" s="295"/>
    </row>
    <row r="1119" spans="11:23" x14ac:dyDescent="0.25">
      <c r="K1119" s="295"/>
      <c r="L1119" s="295"/>
      <c r="M1119" s="295"/>
      <c r="N1119" s="295"/>
      <c r="O1119" s="295"/>
      <c r="P1119" s="295"/>
      <c r="Q1119" s="295"/>
      <c r="R1119" s="295"/>
      <c r="S1119" s="295"/>
      <c r="T1119" s="295"/>
      <c r="U1119" s="295"/>
      <c r="V1119" s="295"/>
      <c r="W1119" s="295"/>
    </row>
    <row r="1120" spans="11:23" x14ac:dyDescent="0.25">
      <c r="K1120" s="295"/>
      <c r="L1120" s="295"/>
      <c r="M1120" s="295"/>
      <c r="N1120" s="295"/>
      <c r="O1120" s="295"/>
      <c r="P1120" s="295"/>
      <c r="Q1120" s="295"/>
      <c r="R1120" s="295"/>
      <c r="S1120" s="295"/>
      <c r="T1120" s="295"/>
      <c r="U1120" s="295"/>
      <c r="V1120" s="295"/>
      <c r="W1120" s="295"/>
    </row>
    <row r="1121" spans="11:23" x14ac:dyDescent="0.25">
      <c r="K1121" s="295"/>
      <c r="L1121" s="295"/>
      <c r="M1121" s="295"/>
      <c r="N1121" s="295"/>
      <c r="O1121" s="295"/>
      <c r="P1121" s="295"/>
      <c r="Q1121" s="295"/>
      <c r="R1121" s="295"/>
      <c r="S1121" s="295"/>
      <c r="T1121" s="295"/>
      <c r="U1121" s="295"/>
      <c r="V1121" s="295"/>
      <c r="W1121" s="295"/>
    </row>
    <row r="1122" spans="11:23" x14ac:dyDescent="0.25">
      <c r="K1122" s="295"/>
      <c r="L1122" s="295"/>
      <c r="M1122" s="295"/>
      <c r="N1122" s="295"/>
      <c r="O1122" s="295"/>
      <c r="P1122" s="295"/>
      <c r="Q1122" s="295"/>
      <c r="R1122" s="295"/>
      <c r="S1122" s="295"/>
      <c r="T1122" s="295"/>
      <c r="U1122" s="295"/>
      <c r="V1122" s="295"/>
      <c r="W1122" s="295"/>
    </row>
    <row r="1123" spans="11:23" x14ac:dyDescent="0.25">
      <c r="K1123" s="295"/>
      <c r="L1123" s="295"/>
      <c r="M1123" s="295"/>
      <c r="N1123" s="295"/>
      <c r="O1123" s="295"/>
      <c r="P1123" s="295"/>
      <c r="Q1123" s="295"/>
      <c r="R1123" s="295"/>
      <c r="S1123" s="295"/>
      <c r="T1123" s="295"/>
      <c r="U1123" s="295"/>
      <c r="V1123" s="295"/>
      <c r="W1123" s="295"/>
    </row>
    <row r="1124" spans="11:23" x14ac:dyDescent="0.25">
      <c r="K1124" s="295"/>
      <c r="L1124" s="295"/>
      <c r="M1124" s="295"/>
      <c r="N1124" s="295"/>
      <c r="O1124" s="295"/>
      <c r="P1124" s="295"/>
      <c r="Q1124" s="295"/>
      <c r="R1124" s="295"/>
      <c r="S1124" s="295"/>
      <c r="T1124" s="295"/>
      <c r="U1124" s="295"/>
      <c r="V1124" s="295"/>
      <c r="W1124" s="295"/>
    </row>
    <row r="1125" spans="11:23" x14ac:dyDescent="0.25">
      <c r="K1125" s="295"/>
      <c r="L1125" s="295"/>
      <c r="M1125" s="295"/>
      <c r="N1125" s="295"/>
      <c r="O1125" s="295"/>
      <c r="P1125" s="295"/>
      <c r="Q1125" s="295"/>
      <c r="R1125" s="295"/>
      <c r="S1125" s="295"/>
      <c r="T1125" s="295"/>
      <c r="U1125" s="295"/>
      <c r="V1125" s="295"/>
      <c r="W1125" s="295"/>
    </row>
    <row r="1126" spans="11:23" x14ac:dyDescent="0.25">
      <c r="K1126" s="295"/>
      <c r="L1126" s="295"/>
      <c r="M1126" s="295"/>
      <c r="N1126" s="295"/>
      <c r="O1126" s="295"/>
      <c r="P1126" s="295"/>
      <c r="Q1126" s="295"/>
      <c r="R1126" s="295"/>
      <c r="S1126" s="295"/>
      <c r="T1126" s="295"/>
      <c r="U1126" s="295"/>
      <c r="V1126" s="295"/>
      <c r="W1126" s="295"/>
    </row>
    <row r="1127" spans="11:23" x14ac:dyDescent="0.25">
      <c r="K1127" s="295"/>
      <c r="L1127" s="295"/>
      <c r="M1127" s="295"/>
      <c r="N1127" s="295"/>
      <c r="O1127" s="295"/>
      <c r="P1127" s="295"/>
      <c r="Q1127" s="295"/>
      <c r="R1127" s="295"/>
      <c r="S1127" s="295"/>
      <c r="T1127" s="295"/>
      <c r="U1127" s="295"/>
      <c r="V1127" s="295"/>
      <c r="W1127" s="295"/>
    </row>
    <row r="1128" spans="11:23" x14ac:dyDescent="0.25">
      <c r="K1128" s="295"/>
      <c r="L1128" s="295"/>
      <c r="M1128" s="295"/>
      <c r="N1128" s="295"/>
      <c r="O1128" s="295"/>
      <c r="P1128" s="295"/>
      <c r="Q1128" s="295"/>
      <c r="R1128" s="295"/>
      <c r="S1128" s="295"/>
      <c r="T1128" s="295"/>
      <c r="U1128" s="295"/>
      <c r="V1128" s="295"/>
      <c r="W1128" s="295"/>
    </row>
    <row r="1129" spans="11:23" x14ac:dyDescent="0.25">
      <c r="K1129" s="295"/>
      <c r="L1129" s="295"/>
      <c r="M1129" s="295"/>
      <c r="N1129" s="295"/>
      <c r="O1129" s="295"/>
      <c r="P1129" s="295"/>
      <c r="Q1129" s="295"/>
      <c r="R1129" s="295"/>
      <c r="S1129" s="295"/>
      <c r="T1129" s="295"/>
      <c r="U1129" s="295"/>
      <c r="V1129" s="295"/>
      <c r="W1129" s="295"/>
    </row>
    <row r="1130" spans="11:23" x14ac:dyDescent="0.25">
      <c r="K1130" s="295"/>
      <c r="L1130" s="295"/>
      <c r="M1130" s="295"/>
      <c r="N1130" s="295"/>
      <c r="O1130" s="295"/>
      <c r="P1130" s="295"/>
      <c r="Q1130" s="295"/>
      <c r="R1130" s="295"/>
      <c r="S1130" s="295"/>
      <c r="T1130" s="295"/>
      <c r="U1130" s="295"/>
      <c r="V1130" s="295"/>
      <c r="W1130" s="295"/>
    </row>
    <row r="1131" spans="11:23" x14ac:dyDescent="0.25">
      <c r="K1131" s="295"/>
      <c r="L1131" s="295"/>
      <c r="M1131" s="295"/>
      <c r="N1131" s="295"/>
      <c r="O1131" s="295"/>
      <c r="P1131" s="295"/>
      <c r="Q1131" s="295"/>
      <c r="R1131" s="295"/>
      <c r="S1131" s="295"/>
      <c r="T1131" s="295"/>
      <c r="U1131" s="295"/>
      <c r="V1131" s="295"/>
      <c r="W1131" s="295"/>
    </row>
    <row r="1132" spans="11:23" x14ac:dyDescent="0.25">
      <c r="K1132" s="295"/>
      <c r="L1132" s="295"/>
      <c r="M1132" s="295"/>
      <c r="N1132" s="295"/>
      <c r="O1132" s="295"/>
      <c r="P1132" s="295"/>
      <c r="Q1132" s="295"/>
      <c r="R1132" s="295"/>
      <c r="S1132" s="295"/>
      <c r="T1132" s="295"/>
      <c r="U1132" s="295"/>
      <c r="V1132" s="295"/>
      <c r="W1132" s="295"/>
    </row>
    <row r="1133" spans="11:23" x14ac:dyDescent="0.25">
      <c r="K1133" s="295"/>
      <c r="L1133" s="295"/>
      <c r="M1133" s="295"/>
      <c r="N1133" s="295"/>
      <c r="O1133" s="295"/>
      <c r="P1133" s="295"/>
      <c r="Q1133" s="295"/>
      <c r="R1133" s="295"/>
      <c r="S1133" s="295"/>
      <c r="T1133" s="295"/>
      <c r="U1133" s="295"/>
      <c r="V1133" s="295"/>
      <c r="W1133" s="295"/>
    </row>
    <row r="1134" spans="11:23" x14ac:dyDescent="0.25">
      <c r="K1134" s="295"/>
      <c r="L1134" s="295"/>
      <c r="M1134" s="295"/>
      <c r="N1134" s="295"/>
      <c r="O1134" s="295"/>
      <c r="P1134" s="295"/>
      <c r="Q1134" s="295"/>
      <c r="R1134" s="295"/>
      <c r="S1134" s="295"/>
      <c r="T1134" s="295"/>
      <c r="U1134" s="295"/>
      <c r="V1134" s="295"/>
      <c r="W1134" s="295"/>
    </row>
    <row r="1135" spans="11:23" x14ac:dyDescent="0.25">
      <c r="K1135" s="295"/>
      <c r="L1135" s="295"/>
      <c r="M1135" s="295"/>
      <c r="N1135" s="295"/>
      <c r="O1135" s="295"/>
      <c r="P1135" s="295"/>
      <c r="Q1135" s="295"/>
      <c r="R1135" s="295"/>
      <c r="S1135" s="295"/>
      <c r="T1135" s="295"/>
      <c r="U1135" s="295"/>
      <c r="V1135" s="295"/>
      <c r="W1135" s="295"/>
    </row>
    <row r="1136" spans="11:23" x14ac:dyDescent="0.25">
      <c r="K1136" s="295"/>
      <c r="L1136" s="295"/>
      <c r="M1136" s="295"/>
      <c r="N1136" s="295"/>
      <c r="O1136" s="295"/>
      <c r="P1136" s="295"/>
      <c r="Q1136" s="295"/>
      <c r="R1136" s="295"/>
      <c r="S1136" s="295"/>
      <c r="T1136" s="295"/>
      <c r="U1136" s="295"/>
      <c r="V1136" s="295"/>
      <c r="W1136" s="295"/>
    </row>
    <row r="1137" spans="11:23" x14ac:dyDescent="0.25">
      <c r="K1137" s="295"/>
      <c r="L1137" s="295"/>
      <c r="M1137" s="295"/>
      <c r="N1137" s="295"/>
      <c r="O1137" s="295"/>
      <c r="P1137" s="295"/>
      <c r="Q1137" s="295"/>
      <c r="R1137" s="295"/>
      <c r="S1137" s="295"/>
      <c r="T1137" s="295"/>
      <c r="U1137" s="295"/>
      <c r="V1137" s="295"/>
      <c r="W1137" s="295"/>
    </row>
    <row r="1138" spans="11:23" x14ac:dyDescent="0.25">
      <c r="K1138" s="295"/>
      <c r="L1138" s="295"/>
      <c r="M1138" s="295"/>
      <c r="N1138" s="295"/>
      <c r="O1138" s="295"/>
      <c r="P1138" s="295"/>
      <c r="Q1138" s="295"/>
      <c r="R1138" s="295"/>
      <c r="S1138" s="295"/>
      <c r="T1138" s="295"/>
      <c r="U1138" s="295"/>
      <c r="V1138" s="295"/>
      <c r="W1138" s="295"/>
    </row>
    <row r="1139" spans="11:23" x14ac:dyDescent="0.25">
      <c r="K1139" s="295"/>
      <c r="L1139" s="295"/>
      <c r="M1139" s="295"/>
      <c r="N1139" s="295"/>
      <c r="O1139" s="295"/>
      <c r="P1139" s="295"/>
      <c r="Q1139" s="295"/>
      <c r="R1139" s="295"/>
      <c r="S1139" s="295"/>
      <c r="T1139" s="295"/>
      <c r="U1139" s="295"/>
      <c r="V1139" s="295"/>
      <c r="W1139" s="295"/>
    </row>
    <row r="1140" spans="11:23" x14ac:dyDescent="0.25">
      <c r="K1140" s="310" t="s">
        <v>600</v>
      </c>
      <c r="L1140" s="310" t="s">
        <v>600</v>
      </c>
      <c r="M1140" s="310" t="s">
        <v>600</v>
      </c>
      <c r="N1140" s="310" t="s">
        <v>600</v>
      </c>
      <c r="O1140" s="310" t="s">
        <v>600</v>
      </c>
      <c r="P1140" s="310" t="s">
        <v>600</v>
      </c>
      <c r="Q1140" s="310" t="s">
        <v>600</v>
      </c>
      <c r="R1140" s="310" t="s">
        <v>600</v>
      </c>
      <c r="S1140" s="310" t="s">
        <v>600</v>
      </c>
      <c r="T1140" s="310" t="s">
        <v>600</v>
      </c>
      <c r="U1140" s="310" t="s">
        <v>600</v>
      </c>
      <c r="V1140" s="310" t="s">
        <v>600</v>
      </c>
      <c r="W1140" s="310" t="s">
        <v>600</v>
      </c>
    </row>
    <row r="1141" spans="11:23" x14ac:dyDescent="0.25">
      <c r="K1141" s="295"/>
      <c r="L1141" s="295"/>
      <c r="M1141" s="295"/>
      <c r="N1141" s="295"/>
      <c r="O1141" s="295"/>
      <c r="P1141" s="295"/>
      <c r="Q1141" s="295"/>
      <c r="R1141" s="295"/>
      <c r="S1141" s="295"/>
      <c r="T1141" s="295"/>
      <c r="U1141" s="295"/>
      <c r="V1141" s="295"/>
      <c r="W1141" s="295"/>
    </row>
    <row r="1142" spans="11:23" x14ac:dyDescent="0.25">
      <c r="K1142" s="295"/>
      <c r="L1142" s="295"/>
      <c r="M1142" s="295"/>
      <c r="N1142" s="295"/>
      <c r="O1142" s="295"/>
      <c r="P1142" s="295"/>
      <c r="Q1142" s="295"/>
      <c r="R1142" s="295"/>
      <c r="S1142" s="295"/>
      <c r="T1142" s="295"/>
      <c r="U1142" s="295"/>
      <c r="V1142" s="295"/>
      <c r="W1142" s="295"/>
    </row>
    <row r="1143" spans="11:23" x14ac:dyDescent="0.25">
      <c r="K1143" s="295"/>
      <c r="L1143" s="295"/>
      <c r="M1143" s="295"/>
      <c r="N1143" s="295"/>
      <c r="O1143" s="295"/>
      <c r="P1143" s="295"/>
      <c r="Q1143" s="295"/>
      <c r="R1143" s="295"/>
      <c r="S1143" s="295"/>
      <c r="T1143" s="295"/>
      <c r="U1143" s="295"/>
      <c r="V1143" s="295"/>
      <c r="W1143" s="295"/>
    </row>
    <row r="1144" spans="11:23" x14ac:dyDescent="0.25">
      <c r="K1144" s="295"/>
      <c r="L1144" s="295"/>
      <c r="M1144" s="295"/>
      <c r="N1144" s="295"/>
      <c r="O1144" s="295"/>
      <c r="P1144" s="295"/>
      <c r="Q1144" s="295"/>
      <c r="R1144" s="295"/>
      <c r="S1144" s="295"/>
      <c r="T1144" s="295"/>
      <c r="U1144" s="295"/>
      <c r="V1144" s="295"/>
      <c r="W1144" s="295"/>
    </row>
    <row r="1145" spans="11:23" x14ac:dyDescent="0.25">
      <c r="K1145" s="295"/>
      <c r="L1145" s="295"/>
      <c r="M1145" s="295"/>
      <c r="N1145" s="295"/>
      <c r="O1145" s="295"/>
      <c r="P1145" s="295"/>
      <c r="Q1145" s="295"/>
      <c r="R1145" s="295"/>
      <c r="S1145" s="295"/>
      <c r="T1145" s="295"/>
      <c r="U1145" s="295"/>
      <c r="V1145" s="295"/>
      <c r="W1145" s="295"/>
    </row>
    <row r="1146" spans="11:23" x14ac:dyDescent="0.25">
      <c r="K1146" s="295"/>
      <c r="L1146" s="295"/>
      <c r="M1146" s="295"/>
      <c r="N1146" s="295"/>
      <c r="O1146" s="295"/>
      <c r="P1146" s="295"/>
      <c r="Q1146" s="295"/>
      <c r="R1146" s="295"/>
      <c r="S1146" s="295"/>
      <c r="T1146" s="295"/>
      <c r="U1146" s="295"/>
      <c r="V1146" s="295"/>
      <c r="W1146" s="295"/>
    </row>
    <row r="1147" spans="11:23" x14ac:dyDescent="0.25">
      <c r="K1147" s="295"/>
      <c r="L1147" s="295"/>
      <c r="M1147" s="295"/>
      <c r="N1147" s="295"/>
      <c r="O1147" s="295"/>
      <c r="P1147" s="295"/>
      <c r="Q1147" s="295"/>
      <c r="R1147" s="295"/>
      <c r="S1147" s="295"/>
      <c r="T1147" s="295"/>
      <c r="U1147" s="295"/>
      <c r="V1147" s="295"/>
      <c r="W1147" s="295"/>
    </row>
    <row r="1148" spans="11:23" x14ac:dyDescent="0.25">
      <c r="K1148" s="295"/>
      <c r="L1148" s="295"/>
      <c r="M1148" s="295"/>
      <c r="N1148" s="295"/>
      <c r="O1148" s="295"/>
      <c r="P1148" s="295"/>
      <c r="Q1148" s="295"/>
      <c r="R1148" s="295"/>
      <c r="S1148" s="295"/>
      <c r="T1148" s="295"/>
      <c r="U1148" s="295"/>
      <c r="V1148" s="295"/>
      <c r="W1148" s="295"/>
    </row>
    <row r="1149" spans="11:23" x14ac:dyDescent="0.25">
      <c r="K1149" s="295"/>
      <c r="L1149" s="295"/>
      <c r="M1149" s="295"/>
      <c r="N1149" s="295"/>
      <c r="O1149" s="295"/>
      <c r="P1149" s="295"/>
      <c r="Q1149" s="295"/>
      <c r="R1149" s="295"/>
      <c r="S1149" s="295"/>
      <c r="T1149" s="295"/>
      <c r="U1149" s="295"/>
      <c r="V1149" s="295"/>
      <c r="W1149" s="295"/>
    </row>
    <row r="1150" spans="11:23" x14ac:dyDescent="0.25">
      <c r="K1150" s="295"/>
      <c r="L1150" s="295"/>
      <c r="M1150" s="295"/>
      <c r="N1150" s="295"/>
      <c r="O1150" s="295"/>
      <c r="P1150" s="295"/>
      <c r="Q1150" s="295"/>
      <c r="R1150" s="295"/>
      <c r="S1150" s="295"/>
      <c r="T1150" s="295"/>
      <c r="U1150" s="295"/>
      <c r="V1150" s="295"/>
      <c r="W1150" s="295"/>
    </row>
    <row r="1151" spans="11:23" x14ac:dyDescent="0.25">
      <c r="K1151" s="295"/>
      <c r="L1151" s="295"/>
      <c r="M1151" s="295"/>
      <c r="N1151" s="295"/>
      <c r="O1151" s="295"/>
      <c r="P1151" s="295"/>
      <c r="Q1151" s="295"/>
      <c r="R1151" s="295"/>
      <c r="S1151" s="295"/>
      <c r="T1151" s="295"/>
      <c r="U1151" s="295"/>
      <c r="V1151" s="295"/>
      <c r="W1151" s="295"/>
    </row>
    <row r="1152" spans="11:23" x14ac:dyDescent="0.25">
      <c r="K1152" s="295"/>
      <c r="L1152" s="295"/>
      <c r="M1152" s="295"/>
      <c r="N1152" s="295"/>
      <c r="O1152" s="295"/>
      <c r="P1152" s="295"/>
      <c r="Q1152" s="295"/>
      <c r="R1152" s="295"/>
      <c r="S1152" s="295"/>
      <c r="T1152" s="295"/>
      <c r="U1152" s="295"/>
      <c r="V1152" s="295"/>
      <c r="W1152" s="295"/>
    </row>
    <row r="1153" spans="11:23" x14ac:dyDescent="0.25">
      <c r="K1153" s="295"/>
      <c r="L1153" s="295"/>
      <c r="M1153" s="295"/>
      <c r="N1153" s="295"/>
      <c r="O1153" s="295"/>
      <c r="P1153" s="295"/>
      <c r="Q1153" s="295"/>
      <c r="R1153" s="295"/>
      <c r="S1153" s="295"/>
      <c r="T1153" s="295"/>
      <c r="U1153" s="295"/>
      <c r="V1153" s="295"/>
      <c r="W1153" s="295"/>
    </row>
    <row r="1154" spans="11:23" x14ac:dyDescent="0.25">
      <c r="K1154" s="295"/>
      <c r="L1154" s="295"/>
      <c r="M1154" s="295"/>
      <c r="N1154" s="295"/>
      <c r="O1154" s="295"/>
      <c r="P1154" s="295"/>
      <c r="Q1154" s="295"/>
      <c r="R1154" s="295"/>
      <c r="S1154" s="295"/>
      <c r="T1154" s="295"/>
      <c r="U1154" s="295"/>
      <c r="V1154" s="295"/>
      <c r="W1154" s="295"/>
    </row>
    <row r="1155" spans="11:23" x14ac:dyDescent="0.25">
      <c r="K1155" s="295"/>
      <c r="L1155" s="295"/>
      <c r="M1155" s="295"/>
      <c r="N1155" s="295"/>
      <c r="O1155" s="295"/>
      <c r="P1155" s="295"/>
      <c r="Q1155" s="295"/>
      <c r="R1155" s="295"/>
      <c r="S1155" s="295"/>
      <c r="T1155" s="295"/>
      <c r="U1155" s="295"/>
      <c r="V1155" s="295"/>
      <c r="W1155" s="295"/>
    </row>
    <row r="1156" spans="11:23" x14ac:dyDescent="0.25">
      <c r="K1156" s="295"/>
      <c r="L1156" s="295"/>
      <c r="M1156" s="295"/>
      <c r="N1156" s="295"/>
      <c r="O1156" s="295"/>
      <c r="P1156" s="295"/>
      <c r="Q1156" s="295"/>
      <c r="R1156" s="295"/>
      <c r="S1156" s="295"/>
      <c r="T1156" s="295"/>
      <c r="U1156" s="295"/>
      <c r="V1156" s="295"/>
      <c r="W1156" s="295"/>
    </row>
    <row r="1157" spans="11:23" x14ac:dyDescent="0.25">
      <c r="K1157" s="295"/>
      <c r="L1157" s="295"/>
      <c r="M1157" s="295"/>
      <c r="N1157" s="295"/>
      <c r="O1157" s="295"/>
      <c r="P1157" s="295"/>
      <c r="Q1157" s="295"/>
      <c r="R1157" s="295"/>
      <c r="S1157" s="295"/>
      <c r="T1157" s="295"/>
      <c r="U1157" s="295"/>
      <c r="V1157" s="295"/>
      <c r="W1157" s="295"/>
    </row>
    <row r="1158" spans="11:23" x14ac:dyDescent="0.25">
      <c r="K1158" s="295"/>
      <c r="L1158" s="295"/>
      <c r="M1158" s="295"/>
      <c r="N1158" s="295"/>
      <c r="O1158" s="295"/>
      <c r="P1158" s="295"/>
      <c r="Q1158" s="295"/>
      <c r="R1158" s="295"/>
      <c r="S1158" s="295"/>
      <c r="T1158" s="295"/>
      <c r="U1158" s="295"/>
      <c r="V1158" s="295"/>
      <c r="W1158" s="295"/>
    </row>
    <row r="1159" spans="11:23" x14ac:dyDescent="0.25">
      <c r="K1159" s="295"/>
      <c r="L1159" s="295"/>
      <c r="M1159" s="295"/>
      <c r="N1159" s="295"/>
      <c r="O1159" s="295"/>
      <c r="P1159" s="295"/>
      <c r="Q1159" s="295"/>
      <c r="R1159" s="295"/>
      <c r="S1159" s="295"/>
      <c r="T1159" s="295"/>
      <c r="U1159" s="295"/>
      <c r="V1159" s="295"/>
      <c r="W1159" s="295"/>
    </row>
    <row r="1160" spans="11:23" x14ac:dyDescent="0.25">
      <c r="K1160" s="295"/>
      <c r="L1160" s="295"/>
      <c r="M1160" s="295"/>
      <c r="N1160" s="295"/>
      <c r="O1160" s="295"/>
      <c r="P1160" s="295"/>
      <c r="Q1160" s="295"/>
      <c r="R1160" s="295"/>
      <c r="S1160" s="295"/>
      <c r="T1160" s="295"/>
      <c r="U1160" s="295"/>
      <c r="V1160" s="295"/>
      <c r="W1160" s="295"/>
    </row>
    <row r="1161" spans="11:23" x14ac:dyDescent="0.25">
      <c r="K1161" s="295"/>
      <c r="L1161" s="295"/>
      <c r="M1161" s="295"/>
      <c r="N1161" s="295"/>
      <c r="O1161" s="295"/>
      <c r="P1161" s="295"/>
      <c r="Q1161" s="295"/>
      <c r="R1161" s="295"/>
      <c r="S1161" s="295"/>
      <c r="T1161" s="295"/>
      <c r="U1161" s="295"/>
      <c r="V1161" s="295"/>
      <c r="W1161" s="295"/>
    </row>
    <row r="1162" spans="11:23" x14ac:dyDescent="0.25">
      <c r="K1162" s="295"/>
      <c r="L1162" s="295"/>
      <c r="M1162" s="295"/>
      <c r="N1162" s="295"/>
      <c r="O1162" s="295"/>
      <c r="P1162" s="295"/>
      <c r="Q1162" s="295"/>
      <c r="R1162" s="295"/>
      <c r="S1162" s="295"/>
      <c r="T1162" s="295"/>
      <c r="U1162" s="295"/>
      <c r="V1162" s="295"/>
      <c r="W1162" s="295"/>
    </row>
    <row r="1163" spans="11:23" x14ac:dyDescent="0.25">
      <c r="K1163" s="295"/>
      <c r="L1163" s="295"/>
      <c r="M1163" s="295"/>
      <c r="N1163" s="295"/>
      <c r="O1163" s="295"/>
      <c r="P1163" s="295"/>
      <c r="Q1163" s="295"/>
      <c r="R1163" s="295"/>
      <c r="S1163" s="295"/>
      <c r="T1163" s="295"/>
      <c r="U1163" s="295"/>
      <c r="V1163" s="295"/>
      <c r="W1163" s="295"/>
    </row>
    <row r="1164" spans="11:23" x14ac:dyDescent="0.25">
      <c r="K1164" s="295"/>
      <c r="L1164" s="295"/>
      <c r="M1164" s="295"/>
      <c r="N1164" s="295"/>
      <c r="O1164" s="295"/>
      <c r="P1164" s="295"/>
      <c r="Q1164" s="295"/>
      <c r="R1164" s="295"/>
      <c r="S1164" s="295"/>
      <c r="T1164" s="295"/>
      <c r="U1164" s="295"/>
      <c r="V1164" s="295"/>
      <c r="W1164" s="295"/>
    </row>
    <row r="1165" spans="11:23" x14ac:dyDescent="0.25">
      <c r="K1165" s="295"/>
      <c r="L1165" s="295"/>
      <c r="M1165" s="295"/>
      <c r="N1165" s="295"/>
      <c r="O1165" s="295"/>
      <c r="P1165" s="295"/>
      <c r="Q1165" s="295"/>
      <c r="R1165" s="295"/>
      <c r="S1165" s="295"/>
      <c r="T1165" s="295"/>
      <c r="U1165" s="295"/>
      <c r="V1165" s="295"/>
      <c r="W1165" s="295"/>
    </row>
    <row r="1166" spans="11:23" x14ac:dyDescent="0.25">
      <c r="K1166" s="295"/>
      <c r="L1166" s="295"/>
      <c r="M1166" s="295"/>
      <c r="N1166" s="295"/>
      <c r="O1166" s="295"/>
      <c r="P1166" s="295"/>
      <c r="Q1166" s="295"/>
      <c r="R1166" s="295"/>
      <c r="S1166" s="295"/>
      <c r="T1166" s="295"/>
      <c r="U1166" s="295"/>
      <c r="V1166" s="295"/>
      <c r="W1166" s="295"/>
    </row>
    <row r="1167" spans="11:23" x14ac:dyDescent="0.25">
      <c r="K1167" s="295"/>
      <c r="L1167" s="295"/>
      <c r="M1167" s="295"/>
      <c r="N1167" s="295"/>
      <c r="O1167" s="295"/>
      <c r="P1167" s="295"/>
      <c r="Q1167" s="295"/>
      <c r="R1167" s="295"/>
      <c r="S1167" s="295"/>
      <c r="T1167" s="295"/>
      <c r="U1167" s="295"/>
      <c r="V1167" s="295"/>
      <c r="W1167" s="295"/>
    </row>
    <row r="1168" spans="11:23" x14ac:dyDescent="0.25">
      <c r="K1168" s="295"/>
      <c r="L1168" s="295"/>
      <c r="M1168" s="295"/>
      <c r="N1168" s="295"/>
      <c r="O1168" s="295"/>
      <c r="P1168" s="295"/>
      <c r="Q1168" s="295"/>
      <c r="R1168" s="295"/>
      <c r="S1168" s="295"/>
      <c r="T1168" s="295"/>
      <c r="U1168" s="295"/>
      <c r="V1168" s="295"/>
      <c r="W1168" s="295"/>
    </row>
    <row r="1169" spans="11:23" x14ac:dyDescent="0.25">
      <c r="K1169" s="295"/>
      <c r="L1169" s="295"/>
      <c r="M1169" s="295"/>
      <c r="N1169" s="295"/>
      <c r="O1169" s="295"/>
      <c r="P1169" s="295"/>
      <c r="Q1169" s="295"/>
      <c r="R1169" s="295"/>
      <c r="S1169" s="295"/>
      <c r="T1169" s="295"/>
      <c r="U1169" s="295"/>
      <c r="V1169" s="295"/>
      <c r="W1169" s="295"/>
    </row>
    <row r="1170" spans="11:23" x14ac:dyDescent="0.25">
      <c r="K1170" s="295"/>
      <c r="L1170" s="295"/>
      <c r="M1170" s="295"/>
      <c r="N1170" s="295"/>
      <c r="O1170" s="295"/>
      <c r="P1170" s="295"/>
      <c r="Q1170" s="295"/>
      <c r="R1170" s="295"/>
      <c r="S1170" s="295"/>
      <c r="T1170" s="295"/>
      <c r="U1170" s="295"/>
      <c r="V1170" s="295"/>
      <c r="W1170" s="295"/>
    </row>
    <row r="1171" spans="11:23" x14ac:dyDescent="0.25">
      <c r="K1171" s="295"/>
      <c r="L1171" s="295"/>
      <c r="M1171" s="295"/>
      <c r="N1171" s="295"/>
      <c r="O1171" s="295"/>
      <c r="P1171" s="295"/>
      <c r="Q1171" s="295"/>
      <c r="R1171" s="295"/>
      <c r="S1171" s="295"/>
      <c r="T1171" s="295"/>
      <c r="U1171" s="295"/>
      <c r="V1171" s="295"/>
      <c r="W1171" s="295"/>
    </row>
    <row r="1172" spans="11:23" x14ac:dyDescent="0.25">
      <c r="K1172" s="295"/>
      <c r="L1172" s="295"/>
      <c r="M1172" s="295"/>
      <c r="N1172" s="295"/>
      <c r="O1172" s="295"/>
      <c r="P1172" s="295"/>
      <c r="Q1172" s="295"/>
      <c r="R1172" s="295"/>
      <c r="S1172" s="295"/>
      <c r="T1172" s="295"/>
      <c r="U1172" s="295"/>
      <c r="V1172" s="295"/>
      <c r="W1172" s="295"/>
    </row>
    <row r="1173" spans="11:23" x14ac:dyDescent="0.25">
      <c r="K1173" s="295"/>
      <c r="L1173" s="295"/>
      <c r="M1173" s="295"/>
      <c r="N1173" s="295"/>
      <c r="O1173" s="295"/>
      <c r="P1173" s="295"/>
      <c r="Q1173" s="295"/>
      <c r="R1173" s="295"/>
      <c r="S1173" s="295"/>
      <c r="T1173" s="295"/>
      <c r="U1173" s="295"/>
      <c r="V1173" s="295"/>
      <c r="W1173" s="295"/>
    </row>
    <row r="1174" spans="11:23" x14ac:dyDescent="0.25">
      <c r="K1174" s="295"/>
      <c r="L1174" s="295"/>
      <c r="M1174" s="295"/>
      <c r="N1174" s="295"/>
      <c r="O1174" s="295"/>
      <c r="P1174" s="295"/>
      <c r="Q1174" s="295"/>
      <c r="R1174" s="295"/>
      <c r="S1174" s="295"/>
      <c r="T1174" s="295"/>
      <c r="U1174" s="295"/>
      <c r="V1174" s="295"/>
      <c r="W1174" s="295"/>
    </row>
    <row r="1175" spans="11:23" x14ac:dyDescent="0.25">
      <c r="K1175" s="295"/>
      <c r="L1175" s="295"/>
      <c r="M1175" s="295"/>
      <c r="N1175" s="295"/>
      <c r="O1175" s="295"/>
      <c r="P1175" s="295"/>
      <c r="Q1175" s="295"/>
      <c r="R1175" s="295"/>
      <c r="S1175" s="295"/>
      <c r="T1175" s="295"/>
      <c r="U1175" s="295"/>
      <c r="V1175" s="295"/>
      <c r="W1175" s="295"/>
    </row>
    <row r="1176" spans="11:23" x14ac:dyDescent="0.25">
      <c r="K1176" s="295"/>
      <c r="L1176" s="295"/>
      <c r="M1176" s="295"/>
      <c r="N1176" s="295"/>
      <c r="O1176" s="295"/>
      <c r="P1176" s="295"/>
      <c r="Q1176" s="295"/>
      <c r="R1176" s="295"/>
      <c r="S1176" s="295"/>
      <c r="T1176" s="295"/>
      <c r="U1176" s="295"/>
      <c r="V1176" s="295"/>
      <c r="W1176" s="295"/>
    </row>
    <row r="1177" spans="11:23" x14ac:dyDescent="0.25">
      <c r="K1177" s="295"/>
      <c r="L1177" s="295"/>
      <c r="M1177" s="295"/>
      <c r="N1177" s="295"/>
      <c r="O1177" s="295"/>
      <c r="P1177" s="295"/>
      <c r="Q1177" s="295"/>
      <c r="R1177" s="295"/>
      <c r="S1177" s="295"/>
      <c r="T1177" s="295"/>
      <c r="U1177" s="295"/>
      <c r="V1177" s="295"/>
      <c r="W1177" s="295"/>
    </row>
    <row r="1178" spans="11:23" x14ac:dyDescent="0.25">
      <c r="K1178" s="295"/>
      <c r="L1178" s="295"/>
      <c r="M1178" s="295"/>
      <c r="N1178" s="295"/>
      <c r="O1178" s="295"/>
      <c r="P1178" s="295"/>
      <c r="Q1178" s="295"/>
      <c r="R1178" s="295"/>
      <c r="S1178" s="295"/>
      <c r="T1178" s="295"/>
      <c r="U1178" s="295"/>
      <c r="V1178" s="295"/>
      <c r="W1178" s="295"/>
    </row>
    <row r="1179" spans="11:23" x14ac:dyDescent="0.25">
      <c r="K1179" s="295"/>
      <c r="L1179" s="295"/>
      <c r="M1179" s="295"/>
      <c r="N1179" s="295"/>
      <c r="O1179" s="295"/>
      <c r="P1179" s="295"/>
      <c r="Q1179" s="295"/>
      <c r="R1179" s="295"/>
      <c r="S1179" s="295"/>
      <c r="T1179" s="295"/>
      <c r="U1179" s="295"/>
      <c r="V1179" s="295"/>
      <c r="W1179" s="295"/>
    </row>
    <row r="1180" spans="11:23" x14ac:dyDescent="0.25">
      <c r="K1180" s="295"/>
      <c r="L1180" s="295"/>
      <c r="M1180" s="295"/>
      <c r="N1180" s="295"/>
      <c r="O1180" s="295"/>
      <c r="P1180" s="295"/>
      <c r="Q1180" s="295"/>
      <c r="R1180" s="295"/>
      <c r="S1180" s="295"/>
      <c r="T1180" s="295"/>
      <c r="U1180" s="295"/>
      <c r="V1180" s="295"/>
      <c r="W1180" s="295"/>
    </row>
    <row r="1181" spans="11:23" x14ac:dyDescent="0.25">
      <c r="K1181" s="295"/>
      <c r="L1181" s="295"/>
      <c r="M1181" s="295"/>
      <c r="N1181" s="295"/>
      <c r="O1181" s="295"/>
      <c r="P1181" s="295"/>
      <c r="Q1181" s="295"/>
      <c r="R1181" s="295"/>
      <c r="S1181" s="295"/>
      <c r="T1181" s="295"/>
      <c r="U1181" s="295"/>
      <c r="V1181" s="295"/>
      <c r="W1181" s="295"/>
    </row>
    <row r="1182" spans="11:23" x14ac:dyDescent="0.25">
      <c r="K1182" s="295"/>
      <c r="L1182" s="295"/>
      <c r="M1182" s="295"/>
      <c r="N1182" s="295"/>
      <c r="O1182" s="295"/>
      <c r="P1182" s="295"/>
      <c r="Q1182" s="295"/>
      <c r="R1182" s="295"/>
      <c r="S1182" s="295"/>
      <c r="T1182" s="295"/>
      <c r="U1182" s="295"/>
      <c r="V1182" s="295"/>
      <c r="W1182" s="295"/>
    </row>
    <row r="1183" spans="11:23" x14ac:dyDescent="0.25">
      <c r="K1183" s="295"/>
      <c r="L1183" s="295"/>
      <c r="M1183" s="295"/>
      <c r="N1183" s="295"/>
      <c r="O1183" s="295"/>
      <c r="P1183" s="295"/>
      <c r="Q1183" s="295"/>
      <c r="R1183" s="295"/>
      <c r="S1183" s="295"/>
      <c r="T1183" s="295"/>
      <c r="U1183" s="295"/>
      <c r="V1183" s="295"/>
      <c r="W1183" s="295"/>
    </row>
    <row r="1184" spans="11:23" x14ac:dyDescent="0.25">
      <c r="K1184" s="295"/>
      <c r="L1184" s="295"/>
      <c r="M1184" s="295"/>
      <c r="N1184" s="295"/>
      <c r="O1184" s="295"/>
      <c r="P1184" s="295"/>
      <c r="Q1184" s="295"/>
      <c r="R1184" s="295"/>
      <c r="S1184" s="295"/>
      <c r="T1184" s="295"/>
      <c r="U1184" s="295"/>
      <c r="V1184" s="295"/>
      <c r="W1184" s="295"/>
    </row>
    <row r="1185" spans="11:23" x14ac:dyDescent="0.25">
      <c r="K1185" s="295"/>
      <c r="L1185" s="295"/>
      <c r="M1185" s="295"/>
      <c r="N1185" s="295"/>
      <c r="O1185" s="295"/>
      <c r="P1185" s="295"/>
      <c r="Q1185" s="295"/>
      <c r="R1185" s="295"/>
      <c r="S1185" s="295"/>
      <c r="T1185" s="295"/>
      <c r="U1185" s="295"/>
      <c r="V1185" s="295"/>
      <c r="W1185" s="295"/>
    </row>
    <row r="1186" spans="11:23" x14ac:dyDescent="0.25">
      <c r="K1186" s="295"/>
      <c r="L1186" s="295"/>
      <c r="M1186" s="295"/>
      <c r="N1186" s="295"/>
      <c r="O1186" s="295"/>
      <c r="P1186" s="295"/>
      <c r="Q1186" s="295"/>
      <c r="R1186" s="295"/>
      <c r="S1186" s="295"/>
      <c r="T1186" s="295"/>
      <c r="U1186" s="295"/>
      <c r="V1186" s="295"/>
      <c r="W1186" s="295"/>
    </row>
    <row r="1187" spans="11:23" x14ac:dyDescent="0.25">
      <c r="K1187" s="295"/>
      <c r="L1187" s="295"/>
      <c r="M1187" s="295"/>
      <c r="N1187" s="295"/>
      <c r="O1187" s="295"/>
      <c r="P1187" s="295"/>
      <c r="Q1187" s="295"/>
      <c r="R1187" s="295"/>
      <c r="S1187" s="295"/>
      <c r="T1187" s="295"/>
      <c r="U1187" s="295"/>
      <c r="V1187" s="295"/>
      <c r="W1187" s="295"/>
    </row>
    <row r="1188" spans="11:23" x14ac:dyDescent="0.25">
      <c r="K1188" s="295"/>
      <c r="L1188" s="295"/>
      <c r="M1188" s="295"/>
      <c r="N1188" s="295"/>
      <c r="O1188" s="295"/>
      <c r="P1188" s="295"/>
      <c r="Q1188" s="295"/>
      <c r="R1188" s="295"/>
      <c r="S1188" s="295"/>
      <c r="T1188" s="295"/>
      <c r="U1188" s="295"/>
      <c r="V1188" s="295"/>
      <c r="W1188" s="295"/>
    </row>
    <row r="1189" spans="11:23" x14ac:dyDescent="0.25">
      <c r="K1189" s="295"/>
      <c r="L1189" s="295"/>
      <c r="M1189" s="295"/>
      <c r="N1189" s="295"/>
      <c r="O1189" s="295"/>
      <c r="P1189" s="295"/>
      <c r="Q1189" s="295"/>
      <c r="R1189" s="295"/>
      <c r="S1189" s="295"/>
      <c r="T1189" s="295"/>
      <c r="U1189" s="295"/>
      <c r="V1189" s="295"/>
      <c r="W1189" s="295"/>
    </row>
    <row r="1190" spans="11:23" x14ac:dyDescent="0.25">
      <c r="K1190" s="295"/>
      <c r="L1190" s="295"/>
      <c r="M1190" s="295"/>
      <c r="N1190" s="295"/>
      <c r="O1190" s="295"/>
      <c r="P1190" s="295"/>
      <c r="Q1190" s="295"/>
      <c r="R1190" s="295"/>
      <c r="S1190" s="295"/>
      <c r="T1190" s="295"/>
      <c r="U1190" s="295"/>
      <c r="V1190" s="295"/>
      <c r="W1190" s="295"/>
    </row>
    <row r="1191" spans="11:23" x14ac:dyDescent="0.25">
      <c r="K1191" s="295"/>
      <c r="L1191" s="295"/>
      <c r="M1191" s="295"/>
      <c r="N1191" s="295"/>
      <c r="O1191" s="295"/>
      <c r="P1191" s="295"/>
      <c r="Q1191" s="295"/>
      <c r="R1191" s="295"/>
      <c r="S1191" s="295"/>
      <c r="T1191" s="295"/>
      <c r="U1191" s="295"/>
      <c r="V1191" s="295"/>
      <c r="W1191" s="295"/>
    </row>
    <row r="1192" spans="11:23" x14ac:dyDescent="0.25">
      <c r="K1192" s="295"/>
      <c r="L1192" s="295"/>
      <c r="M1192" s="295"/>
      <c r="N1192" s="295"/>
      <c r="O1192" s="295"/>
      <c r="P1192" s="295"/>
      <c r="Q1192" s="295"/>
      <c r="R1192" s="295"/>
      <c r="S1192" s="295"/>
      <c r="T1192" s="295"/>
      <c r="U1192" s="295"/>
      <c r="V1192" s="295"/>
      <c r="W1192" s="295"/>
    </row>
    <row r="1193" spans="11:23" x14ac:dyDescent="0.25">
      <c r="K1193" s="295"/>
      <c r="L1193" s="295"/>
      <c r="M1193" s="295"/>
      <c r="N1193" s="295"/>
      <c r="O1193" s="295"/>
      <c r="P1193" s="295"/>
      <c r="Q1193" s="295"/>
      <c r="R1193" s="295"/>
      <c r="S1193" s="295"/>
      <c r="T1193" s="295"/>
      <c r="U1193" s="295"/>
      <c r="V1193" s="295"/>
      <c r="W1193" s="295"/>
    </row>
    <row r="1194" spans="11:23" x14ac:dyDescent="0.25">
      <c r="K1194" s="295"/>
      <c r="L1194" s="295"/>
      <c r="M1194" s="295"/>
      <c r="N1194" s="295"/>
      <c r="O1194" s="295"/>
      <c r="P1194" s="295"/>
      <c r="Q1194" s="295"/>
      <c r="R1194" s="295"/>
      <c r="S1194" s="295"/>
      <c r="T1194" s="295"/>
      <c r="U1194" s="295"/>
      <c r="V1194" s="295"/>
      <c r="W1194" s="295"/>
    </row>
    <row r="1195" spans="11:23" x14ac:dyDescent="0.25">
      <c r="K1195" s="295"/>
      <c r="L1195" s="295"/>
      <c r="M1195" s="295"/>
      <c r="N1195" s="295"/>
      <c r="O1195" s="295"/>
      <c r="P1195" s="295"/>
      <c r="Q1195" s="295"/>
      <c r="R1195" s="295"/>
      <c r="S1195" s="295"/>
      <c r="T1195" s="295"/>
      <c r="U1195" s="295"/>
      <c r="V1195" s="295"/>
      <c r="W1195" s="295"/>
    </row>
    <row r="1196" spans="11:23" x14ac:dyDescent="0.25">
      <c r="K1196" s="295"/>
      <c r="L1196" s="295"/>
      <c r="M1196" s="295"/>
      <c r="N1196" s="295"/>
      <c r="O1196" s="295"/>
      <c r="P1196" s="295"/>
      <c r="Q1196" s="295"/>
      <c r="R1196" s="295"/>
      <c r="S1196" s="295"/>
      <c r="T1196" s="295"/>
      <c r="U1196" s="295"/>
      <c r="V1196" s="295"/>
      <c r="W1196" s="295"/>
    </row>
    <row r="1197" spans="11:23" x14ac:dyDescent="0.25">
      <c r="K1197" s="295"/>
      <c r="L1197" s="295"/>
      <c r="M1197" s="295"/>
      <c r="N1197" s="295"/>
      <c r="O1197" s="295"/>
      <c r="P1197" s="295"/>
      <c r="Q1197" s="295"/>
      <c r="R1197" s="295"/>
      <c r="S1197" s="295"/>
      <c r="T1197" s="295"/>
      <c r="U1197" s="295"/>
      <c r="V1197" s="295"/>
      <c r="W1197" s="295"/>
    </row>
    <row r="1198" spans="11:23" x14ac:dyDescent="0.25">
      <c r="K1198" s="295"/>
      <c r="L1198" s="295"/>
      <c r="M1198" s="295"/>
      <c r="N1198" s="295"/>
      <c r="O1198" s="295"/>
      <c r="P1198" s="295"/>
      <c r="Q1198" s="295"/>
      <c r="R1198" s="295"/>
      <c r="S1198" s="295"/>
      <c r="T1198" s="295"/>
      <c r="U1198" s="295"/>
      <c r="V1198" s="295"/>
      <c r="W1198" s="295"/>
    </row>
    <row r="1199" spans="11:23" x14ac:dyDescent="0.25">
      <c r="K1199" s="295"/>
      <c r="L1199" s="295"/>
      <c r="M1199" s="295"/>
      <c r="N1199" s="295"/>
      <c r="O1199" s="295"/>
      <c r="P1199" s="295"/>
      <c r="Q1199" s="295"/>
      <c r="R1199" s="295"/>
      <c r="S1199" s="295"/>
      <c r="T1199" s="295"/>
      <c r="U1199" s="295"/>
      <c r="V1199" s="295"/>
      <c r="W1199" s="295"/>
    </row>
    <row r="1200" spans="11:23" x14ac:dyDescent="0.25">
      <c r="K1200" s="310" t="s">
        <v>600</v>
      </c>
      <c r="L1200" s="310" t="s">
        <v>600</v>
      </c>
      <c r="M1200" s="310" t="s">
        <v>600</v>
      </c>
      <c r="N1200" s="310" t="s">
        <v>600</v>
      </c>
      <c r="O1200" s="310" t="s">
        <v>600</v>
      </c>
      <c r="P1200" s="310" t="s">
        <v>600</v>
      </c>
      <c r="Q1200" s="310" t="s">
        <v>600</v>
      </c>
      <c r="R1200" s="310" t="s">
        <v>600</v>
      </c>
      <c r="S1200" s="310" t="s">
        <v>600</v>
      </c>
      <c r="T1200" s="310" t="s">
        <v>600</v>
      </c>
      <c r="U1200" s="310" t="s">
        <v>600</v>
      </c>
      <c r="V1200" s="310" t="s">
        <v>600</v>
      </c>
      <c r="W1200" s="310" t="s">
        <v>600</v>
      </c>
    </row>
    <row r="1201" spans="11:23" x14ac:dyDescent="0.25">
      <c r="K1201" s="295"/>
      <c r="L1201" s="295"/>
      <c r="M1201" s="295"/>
      <c r="N1201" s="295"/>
      <c r="O1201" s="295"/>
      <c r="P1201" s="295"/>
      <c r="Q1201" s="295"/>
      <c r="R1201" s="295"/>
      <c r="S1201" s="295"/>
      <c r="T1201" s="295"/>
      <c r="U1201" s="295"/>
      <c r="V1201" s="295"/>
      <c r="W1201" s="295"/>
    </row>
    <row r="1202" spans="11:23" x14ac:dyDescent="0.25">
      <c r="K1202" s="295"/>
      <c r="L1202" s="295"/>
      <c r="M1202" s="295"/>
      <c r="N1202" s="295"/>
      <c r="O1202" s="295"/>
      <c r="P1202" s="295"/>
      <c r="Q1202" s="295"/>
      <c r="R1202" s="295"/>
      <c r="S1202" s="295"/>
      <c r="T1202" s="295"/>
      <c r="U1202" s="295"/>
      <c r="V1202" s="295"/>
      <c r="W1202" s="295"/>
    </row>
    <row r="1203" spans="11:23" x14ac:dyDescent="0.25">
      <c r="K1203" s="295"/>
      <c r="L1203" s="295"/>
      <c r="M1203" s="295"/>
      <c r="N1203" s="295"/>
      <c r="O1203" s="295"/>
      <c r="P1203" s="295"/>
      <c r="Q1203" s="295"/>
      <c r="R1203" s="295"/>
      <c r="S1203" s="295"/>
      <c r="T1203" s="295"/>
      <c r="U1203" s="295"/>
      <c r="V1203" s="295"/>
      <c r="W1203" s="295"/>
    </row>
    <row r="1204" spans="11:23" x14ac:dyDescent="0.25">
      <c r="K1204" s="295"/>
      <c r="L1204" s="295"/>
      <c r="M1204" s="295"/>
      <c r="N1204" s="295"/>
      <c r="O1204" s="295"/>
      <c r="P1204" s="295"/>
      <c r="Q1204" s="295"/>
      <c r="R1204" s="295"/>
      <c r="S1204" s="295"/>
      <c r="T1204" s="295"/>
      <c r="U1204" s="295"/>
      <c r="V1204" s="295"/>
      <c r="W1204" s="295"/>
    </row>
    <row r="1205" spans="11:23" x14ac:dyDescent="0.25">
      <c r="K1205" s="295"/>
      <c r="L1205" s="295"/>
      <c r="M1205" s="295"/>
      <c r="N1205" s="295"/>
      <c r="O1205" s="295"/>
      <c r="P1205" s="295"/>
      <c r="Q1205" s="295"/>
      <c r="R1205" s="295"/>
      <c r="S1205" s="295"/>
      <c r="T1205" s="295"/>
      <c r="U1205" s="295"/>
      <c r="V1205" s="295"/>
      <c r="W1205" s="295"/>
    </row>
    <row r="1206" spans="11:23" x14ac:dyDescent="0.25">
      <c r="K1206" s="295"/>
      <c r="L1206" s="295"/>
      <c r="M1206" s="295"/>
      <c r="N1206" s="295"/>
      <c r="O1206" s="295"/>
      <c r="P1206" s="295"/>
      <c r="Q1206" s="295"/>
      <c r="R1206" s="295"/>
      <c r="S1206" s="295"/>
      <c r="T1206" s="295"/>
      <c r="U1206" s="295"/>
      <c r="V1206" s="295"/>
      <c r="W1206" s="295"/>
    </row>
    <row r="1207" spans="11:23" x14ac:dyDescent="0.25">
      <c r="K1207" s="295"/>
      <c r="L1207" s="295"/>
      <c r="M1207" s="295"/>
      <c r="N1207" s="295"/>
      <c r="O1207" s="295"/>
      <c r="P1207" s="295"/>
      <c r="Q1207" s="295"/>
      <c r="R1207" s="295"/>
      <c r="S1207" s="295"/>
      <c r="T1207" s="295"/>
      <c r="U1207" s="295"/>
      <c r="V1207" s="295"/>
      <c r="W1207" s="295"/>
    </row>
    <row r="1208" spans="11:23" x14ac:dyDescent="0.25">
      <c r="K1208" s="295"/>
      <c r="L1208" s="295"/>
      <c r="M1208" s="295"/>
      <c r="N1208" s="295"/>
      <c r="O1208" s="295"/>
      <c r="P1208" s="295"/>
      <c r="Q1208" s="295"/>
      <c r="R1208" s="295"/>
      <c r="S1208" s="295"/>
      <c r="T1208" s="295"/>
      <c r="U1208" s="295"/>
      <c r="V1208" s="295"/>
      <c r="W1208" s="295"/>
    </row>
    <row r="1209" spans="11:23" x14ac:dyDescent="0.25">
      <c r="K1209" s="295"/>
      <c r="L1209" s="295"/>
      <c r="M1209" s="295"/>
      <c r="N1209" s="295"/>
      <c r="O1209" s="295"/>
      <c r="P1209" s="295"/>
      <c r="Q1209" s="295"/>
      <c r="R1209" s="295"/>
      <c r="S1209" s="295"/>
      <c r="T1209" s="295"/>
      <c r="U1209" s="295"/>
      <c r="V1209" s="295"/>
      <c r="W1209" s="295"/>
    </row>
    <row r="1210" spans="11:23" x14ac:dyDescent="0.25">
      <c r="K1210" s="295"/>
      <c r="L1210" s="295"/>
      <c r="M1210" s="295"/>
      <c r="N1210" s="295"/>
      <c r="O1210" s="295"/>
      <c r="P1210" s="295"/>
      <c r="Q1210" s="295"/>
      <c r="R1210" s="295"/>
      <c r="S1210" s="295"/>
      <c r="T1210" s="295"/>
      <c r="U1210" s="295"/>
      <c r="V1210" s="295"/>
      <c r="W1210" s="295"/>
    </row>
    <row r="1211" spans="11:23" x14ac:dyDescent="0.25">
      <c r="K1211" s="295"/>
      <c r="L1211" s="295"/>
      <c r="M1211" s="295"/>
      <c r="N1211" s="295"/>
      <c r="O1211" s="295"/>
      <c r="P1211" s="295"/>
      <c r="Q1211" s="295"/>
      <c r="R1211" s="295"/>
      <c r="S1211" s="295"/>
      <c r="T1211" s="295"/>
      <c r="U1211" s="295"/>
      <c r="V1211" s="295"/>
      <c r="W1211" s="295"/>
    </row>
    <row r="1212" spans="11:23" x14ac:dyDescent="0.25">
      <c r="K1212" s="295"/>
      <c r="L1212" s="295"/>
      <c r="M1212" s="295"/>
      <c r="N1212" s="295"/>
      <c r="O1212" s="295"/>
      <c r="P1212" s="295"/>
      <c r="Q1212" s="295"/>
      <c r="R1212" s="295"/>
      <c r="S1212" s="295"/>
      <c r="T1212" s="295"/>
      <c r="U1212" s="295"/>
      <c r="V1212" s="295"/>
      <c r="W1212" s="295"/>
    </row>
    <row r="1213" spans="11:23" x14ac:dyDescent="0.25">
      <c r="K1213" s="295"/>
      <c r="L1213" s="295"/>
      <c r="M1213" s="295"/>
      <c r="N1213" s="295"/>
      <c r="O1213" s="295"/>
      <c r="P1213" s="295"/>
      <c r="Q1213" s="295"/>
      <c r="R1213" s="295"/>
      <c r="S1213" s="295"/>
      <c r="T1213" s="295"/>
      <c r="U1213" s="295"/>
      <c r="V1213" s="295"/>
      <c r="W1213" s="295"/>
    </row>
    <row r="1214" spans="11:23" x14ac:dyDescent="0.25">
      <c r="K1214" s="295"/>
      <c r="L1214" s="295"/>
      <c r="M1214" s="295"/>
      <c r="N1214" s="295"/>
      <c r="O1214" s="295"/>
      <c r="P1214" s="295"/>
      <c r="Q1214" s="295"/>
      <c r="R1214" s="295"/>
      <c r="S1214" s="295"/>
      <c r="T1214" s="295"/>
      <c r="U1214" s="295"/>
      <c r="V1214" s="295"/>
      <c r="W1214" s="295"/>
    </row>
    <row r="1215" spans="11:23" x14ac:dyDescent="0.25">
      <c r="K1215" s="295"/>
      <c r="L1215" s="295"/>
      <c r="M1215" s="295"/>
      <c r="N1215" s="295"/>
      <c r="O1215" s="295"/>
      <c r="P1215" s="295"/>
      <c r="Q1215" s="295"/>
      <c r="R1215" s="295"/>
      <c r="S1215" s="295"/>
      <c r="T1215" s="295"/>
      <c r="U1215" s="295"/>
      <c r="V1215" s="295"/>
      <c r="W1215" s="295"/>
    </row>
    <row r="1216" spans="11:23" x14ac:dyDescent="0.25">
      <c r="K1216" s="295"/>
      <c r="L1216" s="295"/>
      <c r="M1216" s="295"/>
      <c r="N1216" s="295"/>
      <c r="O1216" s="295"/>
      <c r="P1216" s="295"/>
      <c r="Q1216" s="295"/>
      <c r="R1216" s="295"/>
      <c r="S1216" s="295"/>
      <c r="T1216" s="295"/>
      <c r="U1216" s="295"/>
      <c r="V1216" s="295"/>
      <c r="W1216" s="295"/>
    </row>
    <row r="1217" spans="11:23" x14ac:dyDescent="0.25">
      <c r="K1217" s="295"/>
      <c r="L1217" s="295"/>
      <c r="M1217" s="295"/>
      <c r="N1217" s="295"/>
      <c r="O1217" s="295"/>
      <c r="P1217" s="295"/>
      <c r="Q1217" s="295"/>
      <c r="R1217" s="295"/>
      <c r="S1217" s="295"/>
      <c r="T1217" s="295"/>
      <c r="U1217" s="295"/>
      <c r="V1217" s="295"/>
      <c r="W1217" s="295"/>
    </row>
    <row r="1218" spans="11:23" x14ac:dyDescent="0.25">
      <c r="K1218" s="295"/>
      <c r="L1218" s="295"/>
      <c r="M1218" s="295"/>
      <c r="N1218" s="295"/>
      <c r="O1218" s="295"/>
      <c r="P1218" s="295"/>
      <c r="Q1218" s="295"/>
      <c r="R1218" s="295"/>
      <c r="S1218" s="295"/>
      <c r="T1218" s="295"/>
      <c r="U1218" s="295"/>
      <c r="V1218" s="295"/>
      <c r="W1218" s="295"/>
    </row>
    <row r="1219" spans="11:23" x14ac:dyDescent="0.25">
      <c r="K1219" s="295"/>
      <c r="L1219" s="295"/>
      <c r="M1219" s="295"/>
      <c r="N1219" s="295"/>
      <c r="O1219" s="295"/>
      <c r="P1219" s="295"/>
      <c r="Q1219" s="295"/>
      <c r="R1219" s="295"/>
      <c r="S1219" s="295"/>
      <c r="T1219" s="295"/>
      <c r="U1219" s="295"/>
      <c r="V1219" s="295"/>
      <c r="W1219" s="295"/>
    </row>
    <row r="1220" spans="11:23" x14ac:dyDescent="0.25">
      <c r="K1220" s="295"/>
      <c r="L1220" s="295"/>
      <c r="M1220" s="295"/>
      <c r="N1220" s="295"/>
      <c r="O1220" s="295"/>
      <c r="P1220" s="295"/>
      <c r="Q1220" s="295"/>
      <c r="R1220" s="295"/>
      <c r="S1220" s="295"/>
      <c r="T1220" s="295"/>
      <c r="U1220" s="295"/>
      <c r="V1220" s="295"/>
      <c r="W1220" s="295"/>
    </row>
    <row r="1221" spans="11:23" x14ac:dyDescent="0.25">
      <c r="K1221" s="295"/>
      <c r="L1221" s="295"/>
      <c r="M1221" s="295"/>
      <c r="N1221" s="295"/>
      <c r="O1221" s="295"/>
      <c r="P1221" s="295"/>
      <c r="Q1221" s="295"/>
      <c r="R1221" s="295"/>
      <c r="S1221" s="295"/>
      <c r="T1221" s="295"/>
      <c r="U1221" s="295"/>
      <c r="V1221" s="295"/>
      <c r="W1221" s="295"/>
    </row>
    <row r="1222" spans="11:23" x14ac:dyDescent="0.25">
      <c r="K1222" s="295"/>
      <c r="L1222" s="295"/>
      <c r="M1222" s="295"/>
      <c r="N1222" s="295"/>
      <c r="O1222" s="295"/>
      <c r="P1222" s="295"/>
      <c r="Q1222" s="295"/>
      <c r="R1222" s="295"/>
      <c r="S1222" s="295"/>
      <c r="T1222" s="295"/>
      <c r="U1222" s="295"/>
      <c r="V1222" s="295"/>
      <c r="W1222" s="295"/>
    </row>
    <row r="1223" spans="11:23" x14ac:dyDescent="0.25">
      <c r="K1223" s="295"/>
      <c r="L1223" s="295"/>
      <c r="M1223" s="295"/>
      <c r="N1223" s="295"/>
      <c r="O1223" s="295"/>
      <c r="P1223" s="295"/>
      <c r="Q1223" s="295"/>
      <c r="R1223" s="295"/>
      <c r="S1223" s="295"/>
      <c r="T1223" s="295"/>
      <c r="U1223" s="295"/>
      <c r="V1223" s="295"/>
      <c r="W1223" s="295"/>
    </row>
    <row r="1224" spans="11:23" x14ac:dyDescent="0.25">
      <c r="K1224" s="295"/>
      <c r="L1224" s="295"/>
      <c r="M1224" s="295"/>
      <c r="N1224" s="295"/>
      <c r="O1224" s="295"/>
      <c r="P1224" s="295"/>
      <c r="Q1224" s="295"/>
      <c r="R1224" s="295"/>
      <c r="S1224" s="295"/>
      <c r="T1224" s="295"/>
      <c r="U1224" s="295"/>
      <c r="V1224" s="295"/>
      <c r="W1224" s="295"/>
    </row>
    <row r="1225" spans="11:23" x14ac:dyDescent="0.25">
      <c r="K1225" s="295"/>
      <c r="L1225" s="295"/>
      <c r="M1225" s="295"/>
      <c r="N1225" s="295"/>
      <c r="O1225" s="295"/>
      <c r="P1225" s="295"/>
      <c r="Q1225" s="295"/>
      <c r="R1225" s="295"/>
      <c r="S1225" s="295"/>
      <c r="T1225" s="295"/>
      <c r="U1225" s="295"/>
      <c r="V1225" s="295"/>
      <c r="W1225" s="295"/>
    </row>
    <row r="1226" spans="11:23" x14ac:dyDescent="0.25">
      <c r="K1226" s="295"/>
      <c r="L1226" s="295"/>
      <c r="M1226" s="295"/>
      <c r="N1226" s="295"/>
      <c r="O1226" s="295"/>
      <c r="P1226" s="295"/>
      <c r="Q1226" s="295"/>
      <c r="R1226" s="295"/>
      <c r="S1226" s="295"/>
      <c r="T1226" s="295"/>
      <c r="U1226" s="295"/>
      <c r="V1226" s="295"/>
      <c r="W1226" s="295"/>
    </row>
    <row r="1227" spans="11:23" x14ac:dyDescent="0.25">
      <c r="K1227" s="295"/>
      <c r="L1227" s="295"/>
      <c r="M1227" s="295"/>
      <c r="N1227" s="295"/>
      <c r="O1227" s="295"/>
      <c r="P1227" s="295"/>
      <c r="Q1227" s="295"/>
      <c r="R1227" s="295"/>
      <c r="S1227" s="295"/>
      <c r="T1227" s="295"/>
      <c r="U1227" s="295"/>
      <c r="V1227" s="295"/>
      <c r="W1227" s="295"/>
    </row>
    <row r="1228" spans="11:23" x14ac:dyDescent="0.25">
      <c r="K1228" s="295"/>
      <c r="L1228" s="295"/>
      <c r="M1228" s="295"/>
      <c r="N1228" s="295"/>
      <c r="O1228" s="295"/>
      <c r="P1228" s="295"/>
      <c r="Q1228" s="295"/>
      <c r="R1228" s="295"/>
      <c r="S1228" s="295"/>
      <c r="T1228" s="295"/>
      <c r="U1228" s="295"/>
      <c r="V1228" s="295"/>
      <c r="W1228" s="295"/>
    </row>
    <row r="1229" spans="11:23" x14ac:dyDescent="0.25">
      <c r="K1229" s="295"/>
      <c r="L1229" s="295"/>
      <c r="M1229" s="295"/>
      <c r="N1229" s="295"/>
      <c r="O1229" s="295"/>
      <c r="P1229" s="295"/>
      <c r="Q1229" s="295"/>
      <c r="R1229" s="295"/>
      <c r="S1229" s="295"/>
      <c r="T1229" s="295"/>
      <c r="U1229" s="295"/>
      <c r="V1229" s="295"/>
      <c r="W1229" s="295"/>
    </row>
    <row r="1230" spans="11:23" x14ac:dyDescent="0.25">
      <c r="K1230" s="295"/>
      <c r="L1230" s="295"/>
      <c r="M1230" s="295"/>
      <c r="N1230" s="295"/>
      <c r="O1230" s="295"/>
      <c r="P1230" s="295"/>
      <c r="Q1230" s="295"/>
      <c r="R1230" s="295"/>
      <c r="S1230" s="295"/>
      <c r="T1230" s="295"/>
      <c r="U1230" s="295"/>
      <c r="V1230" s="295"/>
      <c r="W1230" s="295"/>
    </row>
    <row r="1231" spans="11:23" x14ac:dyDescent="0.25">
      <c r="K1231" s="295"/>
      <c r="L1231" s="295"/>
      <c r="M1231" s="295"/>
      <c r="N1231" s="295"/>
      <c r="O1231" s="295"/>
      <c r="P1231" s="295"/>
      <c r="Q1231" s="295"/>
      <c r="R1231" s="295"/>
      <c r="S1231" s="295"/>
      <c r="T1231" s="295"/>
      <c r="U1231" s="295"/>
      <c r="V1231" s="295"/>
      <c r="W1231" s="295"/>
    </row>
    <row r="1232" spans="11:23" x14ac:dyDescent="0.25">
      <c r="K1232" s="295"/>
      <c r="L1232" s="295"/>
      <c r="M1232" s="295"/>
      <c r="N1232" s="295"/>
      <c r="O1232" s="295"/>
      <c r="P1232" s="295"/>
      <c r="Q1232" s="295"/>
      <c r="R1232" s="295"/>
      <c r="S1232" s="295"/>
      <c r="T1232" s="295"/>
      <c r="U1232" s="295"/>
      <c r="V1232" s="295"/>
      <c r="W1232" s="295"/>
    </row>
    <row r="1233" spans="11:23" x14ac:dyDescent="0.25">
      <c r="K1233" s="295"/>
      <c r="L1233" s="295"/>
      <c r="M1233" s="295"/>
      <c r="N1233" s="295"/>
      <c r="O1233" s="295"/>
      <c r="P1233" s="295"/>
      <c r="Q1233" s="295"/>
      <c r="R1233" s="295"/>
      <c r="S1233" s="295"/>
      <c r="T1233" s="295"/>
      <c r="U1233" s="295"/>
      <c r="V1233" s="295"/>
      <c r="W1233" s="295"/>
    </row>
    <row r="1234" spans="11:23" x14ac:dyDescent="0.25">
      <c r="K1234" s="295"/>
      <c r="L1234" s="295"/>
      <c r="M1234" s="295"/>
      <c r="N1234" s="295"/>
      <c r="O1234" s="295"/>
      <c r="P1234" s="295"/>
      <c r="Q1234" s="295"/>
      <c r="R1234" s="295"/>
      <c r="S1234" s="295"/>
      <c r="T1234" s="295"/>
      <c r="U1234" s="295"/>
      <c r="V1234" s="295"/>
      <c r="W1234" s="295"/>
    </row>
    <row r="1235" spans="11:23" x14ac:dyDescent="0.25">
      <c r="K1235" s="295"/>
      <c r="L1235" s="295"/>
      <c r="M1235" s="295"/>
      <c r="N1235" s="295"/>
      <c r="O1235" s="295"/>
      <c r="P1235" s="295"/>
      <c r="Q1235" s="295"/>
      <c r="R1235" s="295"/>
      <c r="S1235" s="295"/>
      <c r="T1235" s="295"/>
      <c r="U1235" s="295"/>
      <c r="V1235" s="295"/>
      <c r="W1235" s="295"/>
    </row>
    <row r="1236" spans="11:23" x14ac:dyDescent="0.25">
      <c r="K1236" s="295"/>
      <c r="L1236" s="295"/>
      <c r="M1236" s="295"/>
      <c r="N1236" s="295"/>
      <c r="O1236" s="295"/>
      <c r="P1236" s="295"/>
      <c r="Q1236" s="295"/>
      <c r="R1236" s="295"/>
      <c r="S1236" s="295"/>
      <c r="T1236" s="295"/>
      <c r="U1236" s="295"/>
      <c r="V1236" s="295"/>
      <c r="W1236" s="295"/>
    </row>
    <row r="1237" spans="11:23" x14ac:dyDescent="0.25">
      <c r="K1237" s="295"/>
      <c r="L1237" s="295"/>
      <c r="M1237" s="295"/>
      <c r="N1237" s="295"/>
      <c r="O1237" s="295"/>
      <c r="P1237" s="295"/>
      <c r="Q1237" s="295"/>
      <c r="R1237" s="295"/>
      <c r="S1237" s="295"/>
      <c r="T1237" s="295"/>
      <c r="U1237" s="295"/>
      <c r="V1237" s="295"/>
      <c r="W1237" s="295"/>
    </row>
    <row r="1238" spans="11:23" x14ac:dyDescent="0.25">
      <c r="K1238" s="295"/>
      <c r="L1238" s="295"/>
      <c r="M1238" s="295"/>
      <c r="N1238" s="295"/>
      <c r="O1238" s="295"/>
      <c r="P1238" s="295"/>
      <c r="Q1238" s="295"/>
      <c r="R1238" s="295"/>
      <c r="S1238" s="295"/>
      <c r="T1238" s="295"/>
      <c r="U1238" s="295"/>
      <c r="V1238" s="295"/>
      <c r="W1238" s="295"/>
    </row>
    <row r="1239" spans="11:23" x14ac:dyDescent="0.25">
      <c r="K1239" s="295"/>
      <c r="L1239" s="295"/>
      <c r="M1239" s="295"/>
      <c r="N1239" s="295"/>
      <c r="O1239" s="295"/>
      <c r="P1239" s="295"/>
      <c r="Q1239" s="295"/>
      <c r="R1239" s="295"/>
      <c r="S1239" s="295"/>
      <c r="T1239" s="295"/>
      <c r="U1239" s="295"/>
      <c r="V1239" s="295"/>
      <c r="W1239" s="295"/>
    </row>
    <row r="1240" spans="11:23" x14ac:dyDescent="0.25">
      <c r="K1240" s="295"/>
      <c r="L1240" s="295"/>
      <c r="M1240" s="295"/>
      <c r="N1240" s="295"/>
      <c r="O1240" s="295"/>
      <c r="P1240" s="295"/>
      <c r="Q1240" s="295"/>
      <c r="R1240" s="295"/>
      <c r="S1240" s="295"/>
      <c r="T1240" s="295"/>
      <c r="U1240" s="295"/>
      <c r="V1240" s="295"/>
      <c r="W1240" s="295"/>
    </row>
    <row r="1241" spans="11:23" x14ac:dyDescent="0.25">
      <c r="K1241" s="295"/>
      <c r="L1241" s="295"/>
      <c r="M1241" s="295"/>
      <c r="N1241" s="295"/>
      <c r="O1241" s="295"/>
      <c r="P1241" s="295"/>
      <c r="Q1241" s="295"/>
      <c r="R1241" s="295"/>
      <c r="S1241" s="295"/>
      <c r="T1241" s="295"/>
      <c r="U1241" s="295"/>
      <c r="V1241" s="295"/>
      <c r="W1241" s="295"/>
    </row>
    <row r="1242" spans="11:23" x14ac:dyDescent="0.25">
      <c r="K1242" s="295"/>
      <c r="L1242" s="295"/>
      <c r="M1242" s="295"/>
      <c r="N1242" s="295"/>
      <c r="O1242" s="295"/>
      <c r="P1242" s="295"/>
      <c r="Q1242" s="295"/>
      <c r="R1242" s="295"/>
      <c r="S1242" s="295"/>
      <c r="T1242" s="295"/>
      <c r="U1242" s="295"/>
      <c r="V1242" s="295"/>
      <c r="W1242" s="295"/>
    </row>
    <row r="1243" spans="11:23" x14ac:dyDescent="0.25">
      <c r="K1243" s="295"/>
      <c r="L1243" s="295"/>
      <c r="M1243" s="295"/>
      <c r="N1243" s="295"/>
      <c r="O1243" s="295"/>
      <c r="P1243" s="295"/>
      <c r="Q1243" s="295"/>
      <c r="R1243" s="295"/>
      <c r="S1243" s="295"/>
      <c r="T1243" s="295"/>
      <c r="U1243" s="295"/>
      <c r="V1243" s="295"/>
      <c r="W1243" s="295"/>
    </row>
    <row r="1244" spans="11:23" x14ac:dyDescent="0.25">
      <c r="K1244" s="295"/>
      <c r="L1244" s="295"/>
      <c r="M1244" s="295"/>
      <c r="N1244" s="295"/>
      <c r="O1244" s="295"/>
      <c r="P1244" s="295"/>
      <c r="Q1244" s="295"/>
      <c r="R1244" s="295"/>
      <c r="S1244" s="295"/>
      <c r="T1244" s="295"/>
      <c r="U1244" s="295"/>
      <c r="V1244" s="295"/>
      <c r="W1244" s="295"/>
    </row>
    <row r="1245" spans="11:23" x14ac:dyDescent="0.25">
      <c r="K1245" s="295"/>
      <c r="L1245" s="295"/>
      <c r="M1245" s="295"/>
      <c r="N1245" s="295"/>
      <c r="O1245" s="295"/>
      <c r="P1245" s="295"/>
      <c r="Q1245" s="295"/>
      <c r="R1245" s="295"/>
      <c r="S1245" s="295"/>
      <c r="T1245" s="295"/>
      <c r="U1245" s="295"/>
      <c r="V1245" s="295"/>
      <c r="W1245" s="295"/>
    </row>
    <row r="1246" spans="11:23" x14ac:dyDescent="0.25">
      <c r="K1246" s="295"/>
      <c r="L1246" s="295"/>
      <c r="M1246" s="295"/>
      <c r="N1246" s="295"/>
      <c r="O1246" s="295"/>
      <c r="P1246" s="295"/>
      <c r="Q1246" s="295"/>
      <c r="R1246" s="295"/>
      <c r="S1246" s="295"/>
      <c r="T1246" s="295"/>
      <c r="U1246" s="295"/>
      <c r="V1246" s="295"/>
      <c r="W1246" s="295"/>
    </row>
    <row r="1247" spans="11:23" x14ac:dyDescent="0.25">
      <c r="K1247" s="295"/>
      <c r="L1247" s="295"/>
      <c r="M1247" s="295"/>
      <c r="N1247" s="295"/>
      <c r="O1247" s="295"/>
      <c r="P1247" s="295"/>
      <c r="Q1247" s="295"/>
      <c r="R1247" s="295"/>
      <c r="S1247" s="295"/>
      <c r="T1247" s="295"/>
      <c r="U1247" s="295"/>
      <c r="V1247" s="295"/>
      <c r="W1247" s="295"/>
    </row>
    <row r="1248" spans="11:23" x14ac:dyDescent="0.25">
      <c r="K1248" s="295"/>
      <c r="L1248" s="295"/>
      <c r="M1248" s="295"/>
      <c r="N1248" s="295"/>
      <c r="O1248" s="295"/>
      <c r="P1248" s="295"/>
      <c r="Q1248" s="295"/>
      <c r="R1248" s="295"/>
      <c r="S1248" s="295"/>
      <c r="T1248" s="295"/>
      <c r="U1248" s="295"/>
      <c r="V1248" s="295"/>
      <c r="W1248" s="295"/>
    </row>
    <row r="1249" spans="11:23" x14ac:dyDescent="0.25">
      <c r="K1249" s="295"/>
      <c r="L1249" s="295"/>
      <c r="M1249" s="295"/>
      <c r="N1249" s="295"/>
      <c r="O1249" s="295"/>
      <c r="P1249" s="295"/>
      <c r="Q1249" s="295"/>
      <c r="R1249" s="295"/>
      <c r="S1249" s="295"/>
      <c r="T1249" s="295"/>
      <c r="U1249" s="295"/>
      <c r="V1249" s="295"/>
      <c r="W1249" s="295"/>
    </row>
    <row r="1250" spans="11:23" x14ac:dyDescent="0.25">
      <c r="K1250" s="295"/>
      <c r="L1250" s="295"/>
      <c r="M1250" s="295"/>
      <c r="N1250" s="295"/>
      <c r="O1250" s="295"/>
      <c r="P1250" s="295"/>
      <c r="Q1250" s="295"/>
      <c r="R1250" s="295"/>
      <c r="S1250" s="295"/>
      <c r="T1250" s="295"/>
      <c r="U1250" s="295"/>
      <c r="V1250" s="295"/>
      <c r="W1250" s="295"/>
    </row>
    <row r="1251" spans="11:23" x14ac:dyDescent="0.25">
      <c r="K1251" s="295"/>
      <c r="L1251" s="295"/>
      <c r="M1251" s="295"/>
      <c r="N1251" s="295"/>
      <c r="O1251" s="295"/>
      <c r="P1251" s="295"/>
      <c r="Q1251" s="295"/>
      <c r="R1251" s="295"/>
      <c r="S1251" s="295"/>
      <c r="T1251" s="295"/>
      <c r="U1251" s="295"/>
      <c r="V1251" s="295"/>
      <c r="W1251" s="295"/>
    </row>
    <row r="1252" spans="11:23" x14ac:dyDescent="0.25">
      <c r="K1252" s="295"/>
      <c r="L1252" s="295"/>
      <c r="M1252" s="295"/>
      <c r="N1252" s="295"/>
      <c r="O1252" s="295"/>
      <c r="P1252" s="295"/>
      <c r="Q1252" s="295"/>
      <c r="R1252" s="295"/>
      <c r="S1252" s="295"/>
      <c r="T1252" s="295"/>
      <c r="U1252" s="295"/>
      <c r="V1252" s="295"/>
      <c r="W1252" s="295"/>
    </row>
    <row r="1253" spans="11:23" x14ac:dyDescent="0.25">
      <c r="K1253" s="295"/>
      <c r="L1253" s="295"/>
      <c r="M1253" s="295"/>
      <c r="N1253" s="295"/>
      <c r="O1253" s="295"/>
      <c r="P1253" s="295"/>
      <c r="Q1253" s="295"/>
      <c r="R1253" s="295"/>
      <c r="S1253" s="295"/>
      <c r="T1253" s="295"/>
      <c r="U1253" s="295"/>
      <c r="V1253" s="295"/>
      <c r="W1253" s="295"/>
    </row>
    <row r="1254" spans="11:23" x14ac:dyDescent="0.25">
      <c r="K1254" s="295"/>
      <c r="L1254" s="295"/>
      <c r="M1254" s="295"/>
      <c r="N1254" s="295"/>
      <c r="O1254" s="295"/>
      <c r="P1254" s="295"/>
      <c r="Q1254" s="295"/>
      <c r="R1254" s="295"/>
      <c r="S1254" s="295"/>
      <c r="T1254" s="295"/>
      <c r="U1254" s="295"/>
      <c r="V1254" s="295"/>
      <c r="W1254" s="295"/>
    </row>
    <row r="1255" spans="11:23" x14ac:dyDescent="0.25">
      <c r="K1255" s="295"/>
      <c r="L1255" s="295"/>
      <c r="M1255" s="295"/>
      <c r="N1255" s="295"/>
      <c r="O1255" s="295"/>
      <c r="P1255" s="295"/>
      <c r="Q1255" s="295"/>
      <c r="R1255" s="295"/>
      <c r="S1255" s="295"/>
      <c r="T1255" s="295"/>
      <c r="U1255" s="295"/>
      <c r="V1255" s="295"/>
      <c r="W1255" s="295"/>
    </row>
    <row r="1256" spans="11:23" x14ac:dyDescent="0.25">
      <c r="K1256" s="295"/>
      <c r="L1256" s="295"/>
      <c r="M1256" s="295"/>
      <c r="N1256" s="295"/>
      <c r="O1256" s="295"/>
      <c r="P1256" s="295"/>
      <c r="Q1256" s="295"/>
      <c r="R1256" s="295"/>
      <c r="S1256" s="295"/>
      <c r="T1256" s="295"/>
      <c r="U1256" s="295"/>
      <c r="V1256" s="295"/>
      <c r="W1256" s="295"/>
    </row>
    <row r="1257" spans="11:23" x14ac:dyDescent="0.25">
      <c r="K1257" s="295"/>
      <c r="L1257" s="295"/>
      <c r="M1257" s="295"/>
      <c r="N1257" s="295"/>
      <c r="O1257" s="295"/>
      <c r="P1257" s="295"/>
      <c r="Q1257" s="295"/>
      <c r="R1257" s="295"/>
      <c r="S1257" s="295"/>
      <c r="T1257" s="295"/>
      <c r="U1257" s="295"/>
      <c r="V1257" s="295"/>
      <c r="W1257" s="295"/>
    </row>
    <row r="1258" spans="11:23" x14ac:dyDescent="0.25">
      <c r="K1258" s="295"/>
      <c r="L1258" s="295"/>
      <c r="M1258" s="295"/>
      <c r="N1258" s="295"/>
      <c r="O1258" s="295"/>
      <c r="P1258" s="295"/>
      <c r="Q1258" s="295"/>
      <c r="R1258" s="295"/>
      <c r="S1258" s="295"/>
      <c r="T1258" s="295"/>
      <c r="U1258" s="295"/>
      <c r="V1258" s="295"/>
      <c r="W1258" s="295"/>
    </row>
    <row r="1259" spans="11:23" x14ac:dyDescent="0.25">
      <c r="K1259" s="295"/>
      <c r="L1259" s="295"/>
      <c r="M1259" s="295"/>
      <c r="N1259" s="295"/>
      <c r="O1259" s="295"/>
      <c r="P1259" s="295"/>
      <c r="Q1259" s="295"/>
      <c r="R1259" s="295"/>
      <c r="S1259" s="295"/>
      <c r="T1259" s="295"/>
      <c r="U1259" s="295"/>
      <c r="V1259" s="295"/>
      <c r="W1259" s="295"/>
    </row>
    <row r="1260" spans="11:23" x14ac:dyDescent="0.25">
      <c r="K1260" s="310" t="s">
        <v>600</v>
      </c>
      <c r="L1260" s="310" t="s">
        <v>600</v>
      </c>
      <c r="M1260" s="310" t="s">
        <v>600</v>
      </c>
      <c r="N1260" s="310" t="s">
        <v>600</v>
      </c>
      <c r="O1260" s="310" t="s">
        <v>600</v>
      </c>
      <c r="P1260" s="310" t="s">
        <v>600</v>
      </c>
      <c r="Q1260" s="310" t="s">
        <v>600</v>
      </c>
      <c r="R1260" s="310" t="s">
        <v>600</v>
      </c>
      <c r="S1260" s="310" t="s">
        <v>600</v>
      </c>
      <c r="T1260" s="310" t="s">
        <v>600</v>
      </c>
      <c r="U1260" s="310" t="s">
        <v>600</v>
      </c>
      <c r="V1260" s="310" t="s">
        <v>600</v>
      </c>
      <c r="W1260" s="310" t="s">
        <v>600</v>
      </c>
    </row>
    <row r="1261" spans="11:23" x14ac:dyDescent="0.25">
      <c r="K1261" s="295"/>
      <c r="L1261" s="295"/>
      <c r="M1261" s="295"/>
      <c r="N1261" s="295"/>
      <c r="O1261" s="295"/>
      <c r="P1261" s="295"/>
      <c r="Q1261" s="295"/>
      <c r="R1261" s="295"/>
      <c r="S1261" s="295"/>
      <c r="T1261" s="295"/>
      <c r="U1261" s="295"/>
      <c r="V1261" s="295"/>
      <c r="W1261" s="295"/>
    </row>
    <row r="1262" spans="11:23" x14ac:dyDescent="0.25">
      <c r="K1262" s="295"/>
      <c r="L1262" s="295"/>
      <c r="M1262" s="295"/>
      <c r="N1262" s="295"/>
      <c r="O1262" s="295"/>
      <c r="P1262" s="295"/>
      <c r="Q1262" s="295"/>
      <c r="R1262" s="295"/>
      <c r="S1262" s="295"/>
      <c r="T1262" s="295"/>
      <c r="U1262" s="295"/>
      <c r="V1262" s="295"/>
      <c r="W1262" s="295"/>
    </row>
    <row r="1263" spans="11:23" x14ac:dyDescent="0.25">
      <c r="K1263" s="295"/>
      <c r="L1263" s="295"/>
      <c r="M1263" s="295"/>
      <c r="N1263" s="295"/>
      <c r="O1263" s="295"/>
      <c r="P1263" s="295"/>
      <c r="Q1263" s="295"/>
      <c r="R1263" s="295"/>
      <c r="S1263" s="295"/>
      <c r="T1263" s="295"/>
      <c r="U1263" s="295"/>
      <c r="V1263" s="295"/>
      <c r="W1263" s="295"/>
    </row>
    <row r="1264" spans="11:23" x14ac:dyDescent="0.25">
      <c r="K1264" s="295"/>
      <c r="L1264" s="295"/>
      <c r="M1264" s="295"/>
      <c r="N1264" s="295"/>
      <c r="O1264" s="295"/>
      <c r="P1264" s="295"/>
      <c r="Q1264" s="295"/>
      <c r="R1264" s="295"/>
      <c r="S1264" s="295"/>
      <c r="T1264" s="295"/>
      <c r="U1264" s="295"/>
      <c r="V1264" s="295"/>
      <c r="W1264" s="295"/>
    </row>
    <row r="1265" spans="11:23" x14ac:dyDescent="0.25">
      <c r="K1265" s="295"/>
      <c r="L1265" s="295"/>
      <c r="M1265" s="295"/>
      <c r="N1265" s="295"/>
      <c r="O1265" s="295"/>
      <c r="P1265" s="295"/>
      <c r="Q1265" s="295"/>
      <c r="R1265" s="295"/>
      <c r="S1265" s="295"/>
      <c r="T1265" s="295"/>
      <c r="U1265" s="295"/>
      <c r="V1265" s="295"/>
      <c r="W1265" s="295"/>
    </row>
    <row r="1266" spans="11:23" x14ac:dyDescent="0.25">
      <c r="K1266" s="295"/>
      <c r="L1266" s="295"/>
      <c r="M1266" s="295"/>
      <c r="N1266" s="295"/>
      <c r="O1266" s="295"/>
      <c r="P1266" s="295"/>
      <c r="Q1266" s="295"/>
      <c r="R1266" s="295"/>
      <c r="S1266" s="295"/>
      <c r="T1266" s="295"/>
      <c r="U1266" s="295"/>
      <c r="V1266" s="295"/>
      <c r="W1266" s="295"/>
    </row>
    <row r="1267" spans="11:23" x14ac:dyDescent="0.25">
      <c r="K1267" s="295"/>
      <c r="L1267" s="295"/>
      <c r="M1267" s="295"/>
      <c r="N1267" s="295"/>
      <c r="O1267" s="295"/>
      <c r="P1267" s="295"/>
      <c r="Q1267" s="295"/>
      <c r="R1267" s="295"/>
      <c r="S1267" s="295"/>
      <c r="T1267" s="295"/>
      <c r="U1267" s="295"/>
      <c r="V1267" s="295"/>
      <c r="W1267" s="295"/>
    </row>
    <row r="1268" spans="11:23" x14ac:dyDescent="0.25">
      <c r="K1268" s="295"/>
      <c r="L1268" s="295"/>
      <c r="M1268" s="295"/>
      <c r="N1268" s="295"/>
      <c r="O1268" s="295"/>
      <c r="P1268" s="295"/>
      <c r="Q1268" s="295"/>
      <c r="R1268" s="295"/>
      <c r="S1268" s="295"/>
      <c r="T1268" s="295"/>
      <c r="U1268" s="295"/>
      <c r="V1268" s="295"/>
      <c r="W1268" s="295"/>
    </row>
    <row r="1269" spans="11:23" x14ac:dyDescent="0.25">
      <c r="K1269" s="295"/>
      <c r="L1269" s="295"/>
      <c r="M1269" s="295"/>
      <c r="N1269" s="295"/>
      <c r="O1269" s="295"/>
      <c r="P1269" s="295"/>
      <c r="Q1269" s="295"/>
      <c r="R1269" s="295"/>
      <c r="S1269" s="295"/>
      <c r="T1269" s="295"/>
      <c r="U1269" s="295"/>
      <c r="V1269" s="295"/>
      <c r="W1269" s="295"/>
    </row>
    <row r="1270" spans="11:23" x14ac:dyDescent="0.25">
      <c r="K1270" s="295"/>
      <c r="L1270" s="295"/>
      <c r="M1270" s="295"/>
      <c r="N1270" s="295"/>
      <c r="O1270" s="295"/>
      <c r="P1270" s="295"/>
      <c r="Q1270" s="295"/>
      <c r="R1270" s="295"/>
      <c r="S1270" s="295"/>
      <c r="T1270" s="295"/>
      <c r="U1270" s="295"/>
      <c r="V1270" s="295"/>
      <c r="W1270" s="295"/>
    </row>
    <row r="1271" spans="11:23" x14ac:dyDescent="0.25">
      <c r="K1271" s="295"/>
      <c r="L1271" s="295"/>
      <c r="M1271" s="295"/>
      <c r="N1271" s="295"/>
      <c r="O1271" s="295"/>
      <c r="P1271" s="295"/>
      <c r="Q1271" s="295"/>
      <c r="R1271" s="295"/>
      <c r="S1271" s="295"/>
      <c r="T1271" s="295"/>
      <c r="U1271" s="295"/>
      <c r="V1271" s="295"/>
      <c r="W1271" s="295"/>
    </row>
    <row r="1272" spans="11:23" x14ac:dyDescent="0.25">
      <c r="K1272" s="295"/>
      <c r="L1272" s="295"/>
      <c r="M1272" s="295"/>
      <c r="N1272" s="295"/>
      <c r="O1272" s="295"/>
      <c r="P1272" s="295"/>
      <c r="Q1272" s="295"/>
      <c r="R1272" s="295"/>
      <c r="S1272" s="295"/>
      <c r="T1272" s="295"/>
      <c r="U1272" s="295"/>
      <c r="V1272" s="295"/>
      <c r="W1272" s="295"/>
    </row>
    <row r="1273" spans="11:23" x14ac:dyDescent="0.25">
      <c r="K1273" s="295"/>
      <c r="L1273" s="295"/>
      <c r="M1273" s="295"/>
      <c r="N1273" s="295"/>
      <c r="O1273" s="295"/>
      <c r="P1273" s="295"/>
      <c r="Q1273" s="295"/>
      <c r="R1273" s="295"/>
      <c r="S1273" s="295"/>
      <c r="T1273" s="295"/>
      <c r="U1273" s="295"/>
      <c r="V1273" s="295"/>
      <c r="W1273" s="295"/>
    </row>
    <row r="1274" spans="11:23" x14ac:dyDescent="0.25">
      <c r="K1274" s="295"/>
      <c r="L1274" s="295"/>
      <c r="M1274" s="295"/>
      <c r="N1274" s="295"/>
      <c r="O1274" s="295"/>
      <c r="P1274" s="295"/>
      <c r="Q1274" s="295"/>
      <c r="R1274" s="295"/>
      <c r="S1274" s="295"/>
      <c r="T1274" s="295"/>
      <c r="U1274" s="295"/>
      <c r="V1274" s="295"/>
      <c r="W1274" s="295"/>
    </row>
    <row r="1275" spans="11:23" x14ac:dyDescent="0.25">
      <c r="K1275" s="295"/>
      <c r="L1275" s="295"/>
      <c r="M1275" s="295"/>
      <c r="N1275" s="295"/>
      <c r="O1275" s="295"/>
      <c r="P1275" s="295"/>
      <c r="Q1275" s="295"/>
      <c r="R1275" s="295"/>
      <c r="S1275" s="295"/>
      <c r="T1275" s="295"/>
      <c r="U1275" s="295"/>
      <c r="V1275" s="295"/>
      <c r="W1275" s="295"/>
    </row>
    <row r="1276" spans="11:23" x14ac:dyDescent="0.25">
      <c r="K1276" s="295"/>
      <c r="L1276" s="295"/>
      <c r="M1276" s="295"/>
      <c r="N1276" s="295"/>
      <c r="O1276" s="295"/>
      <c r="P1276" s="295"/>
      <c r="Q1276" s="295"/>
      <c r="R1276" s="295"/>
      <c r="S1276" s="295"/>
      <c r="T1276" s="295"/>
      <c r="U1276" s="295"/>
      <c r="V1276" s="295"/>
      <c r="W1276" s="295"/>
    </row>
    <row r="1277" spans="11:23" x14ac:dyDescent="0.25">
      <c r="K1277" s="295"/>
      <c r="L1277" s="295"/>
      <c r="M1277" s="295"/>
      <c r="N1277" s="295"/>
      <c r="O1277" s="295"/>
      <c r="P1277" s="295"/>
      <c r="Q1277" s="295"/>
      <c r="R1277" s="295"/>
      <c r="S1277" s="295"/>
      <c r="T1277" s="295"/>
      <c r="U1277" s="295"/>
      <c r="V1277" s="295"/>
      <c r="W1277" s="295"/>
    </row>
    <row r="1278" spans="11:23" x14ac:dyDescent="0.25">
      <c r="K1278" s="295"/>
      <c r="L1278" s="295"/>
      <c r="M1278" s="295"/>
      <c r="N1278" s="295"/>
      <c r="O1278" s="295"/>
      <c r="P1278" s="295"/>
      <c r="Q1278" s="295"/>
      <c r="R1278" s="295"/>
      <c r="S1278" s="295"/>
      <c r="T1278" s="295"/>
      <c r="U1278" s="295"/>
      <c r="V1278" s="295"/>
      <c r="W1278" s="295"/>
    </row>
    <row r="1279" spans="11:23" x14ac:dyDescent="0.25">
      <c r="K1279" s="295"/>
      <c r="L1279" s="295"/>
      <c r="M1279" s="295"/>
      <c r="N1279" s="295"/>
      <c r="O1279" s="295"/>
      <c r="P1279" s="295"/>
      <c r="Q1279" s="295"/>
      <c r="R1279" s="295"/>
      <c r="S1279" s="295"/>
      <c r="T1279" s="295"/>
      <c r="U1279" s="295"/>
      <c r="V1279" s="295"/>
      <c r="W1279" s="295"/>
    </row>
    <row r="1280" spans="11:23" x14ac:dyDescent="0.25">
      <c r="K1280" s="295"/>
      <c r="L1280" s="295"/>
      <c r="M1280" s="295"/>
      <c r="N1280" s="295"/>
      <c r="O1280" s="295"/>
      <c r="P1280" s="295"/>
      <c r="Q1280" s="295"/>
      <c r="R1280" s="295"/>
      <c r="S1280" s="295"/>
      <c r="T1280" s="295"/>
      <c r="U1280" s="295"/>
      <c r="V1280" s="295"/>
      <c r="W1280" s="295"/>
    </row>
    <row r="1281" spans="11:23" x14ac:dyDescent="0.25">
      <c r="K1281" s="295"/>
      <c r="L1281" s="295"/>
      <c r="M1281" s="295"/>
      <c r="N1281" s="295"/>
      <c r="O1281" s="295"/>
      <c r="P1281" s="295"/>
      <c r="Q1281" s="295"/>
      <c r="R1281" s="295"/>
      <c r="S1281" s="295"/>
      <c r="T1281" s="295"/>
      <c r="U1281" s="295"/>
      <c r="V1281" s="295"/>
      <c r="W1281" s="295"/>
    </row>
    <row r="1282" spans="11:23" x14ac:dyDescent="0.25">
      <c r="K1282" s="295"/>
      <c r="L1282" s="295"/>
      <c r="M1282" s="295"/>
      <c r="N1282" s="295"/>
      <c r="O1282" s="295"/>
      <c r="P1282" s="295"/>
      <c r="Q1282" s="295"/>
      <c r="R1282" s="295"/>
      <c r="S1282" s="295"/>
      <c r="T1282" s="295"/>
      <c r="U1282" s="295"/>
      <c r="V1282" s="295"/>
      <c r="W1282" s="295"/>
    </row>
    <row r="1283" spans="11:23" x14ac:dyDescent="0.25">
      <c r="K1283" s="295"/>
      <c r="L1283" s="295"/>
      <c r="M1283" s="295"/>
      <c r="N1283" s="295"/>
      <c r="O1283" s="295"/>
      <c r="P1283" s="295"/>
      <c r="Q1283" s="295"/>
      <c r="R1283" s="295"/>
      <c r="S1283" s="295"/>
      <c r="T1283" s="295"/>
      <c r="U1283" s="295"/>
      <c r="V1283" s="295"/>
      <c r="W1283" s="295"/>
    </row>
    <row r="1284" spans="11:23" x14ac:dyDescent="0.25">
      <c r="K1284" s="295"/>
      <c r="L1284" s="295"/>
      <c r="M1284" s="295"/>
      <c r="N1284" s="295"/>
      <c r="O1284" s="295"/>
      <c r="P1284" s="295"/>
      <c r="Q1284" s="295"/>
      <c r="R1284" s="295"/>
      <c r="S1284" s="295"/>
      <c r="T1284" s="295"/>
      <c r="U1284" s="295"/>
      <c r="V1284" s="295"/>
      <c r="W1284" s="295"/>
    </row>
    <row r="1285" spans="11:23" x14ac:dyDescent="0.25">
      <c r="K1285" s="295"/>
      <c r="L1285" s="295"/>
      <c r="M1285" s="295"/>
      <c r="N1285" s="295"/>
      <c r="O1285" s="295"/>
      <c r="P1285" s="295"/>
      <c r="Q1285" s="295"/>
      <c r="R1285" s="295"/>
      <c r="S1285" s="295"/>
      <c r="T1285" s="295"/>
      <c r="U1285" s="295"/>
      <c r="V1285" s="295"/>
      <c r="W1285" s="295"/>
    </row>
    <row r="1286" spans="11:23" x14ac:dyDescent="0.25">
      <c r="K1286" s="295"/>
      <c r="L1286" s="295"/>
      <c r="M1286" s="295"/>
      <c r="N1286" s="295"/>
      <c r="O1286" s="295"/>
      <c r="P1286" s="295"/>
      <c r="Q1286" s="295"/>
      <c r="R1286" s="295"/>
      <c r="S1286" s="295"/>
      <c r="T1286" s="295"/>
      <c r="U1286" s="295"/>
      <c r="V1286" s="295"/>
      <c r="W1286" s="295"/>
    </row>
    <row r="1287" spans="11:23" x14ac:dyDescent="0.25">
      <c r="K1287" s="295"/>
      <c r="L1287" s="295"/>
      <c r="M1287" s="295"/>
      <c r="N1287" s="295"/>
      <c r="O1287" s="295"/>
      <c r="P1287" s="295"/>
      <c r="Q1287" s="295"/>
      <c r="R1287" s="295"/>
      <c r="S1287" s="295"/>
      <c r="T1287" s="295"/>
      <c r="U1287" s="295"/>
      <c r="V1287" s="295"/>
      <c r="W1287" s="295"/>
    </row>
    <row r="1288" spans="11:23" x14ac:dyDescent="0.25">
      <c r="K1288" s="295"/>
      <c r="L1288" s="295"/>
      <c r="M1288" s="295"/>
      <c r="N1288" s="295"/>
      <c r="O1288" s="295"/>
      <c r="P1288" s="295"/>
      <c r="Q1288" s="295"/>
      <c r="R1288" s="295"/>
      <c r="S1288" s="295"/>
      <c r="T1288" s="295"/>
      <c r="U1288" s="295"/>
      <c r="V1288" s="295"/>
      <c r="W1288" s="295"/>
    </row>
    <row r="1289" spans="11:23" x14ac:dyDescent="0.25">
      <c r="K1289" s="295"/>
      <c r="L1289" s="295"/>
      <c r="M1289" s="295"/>
      <c r="N1289" s="295"/>
      <c r="O1289" s="295"/>
      <c r="P1289" s="295"/>
      <c r="Q1289" s="295"/>
      <c r="R1289" s="295"/>
      <c r="S1289" s="295"/>
      <c r="T1289" s="295"/>
      <c r="U1289" s="295"/>
      <c r="V1289" s="295"/>
      <c r="W1289" s="295"/>
    </row>
    <row r="1290" spans="11:23" x14ac:dyDescent="0.25">
      <c r="K1290" s="295"/>
      <c r="L1290" s="295"/>
      <c r="M1290" s="295"/>
      <c r="N1290" s="295"/>
      <c r="O1290" s="295"/>
      <c r="P1290" s="295"/>
      <c r="Q1290" s="295"/>
      <c r="R1290" s="295"/>
      <c r="S1290" s="295"/>
      <c r="T1290" s="295"/>
      <c r="U1290" s="295"/>
      <c r="V1290" s="295"/>
      <c r="W1290" s="295"/>
    </row>
    <row r="1291" spans="11:23" x14ac:dyDescent="0.25">
      <c r="K1291" s="295"/>
      <c r="L1291" s="295"/>
      <c r="M1291" s="295"/>
      <c r="N1291" s="295"/>
      <c r="O1291" s="295"/>
      <c r="P1291" s="295"/>
      <c r="Q1291" s="295"/>
      <c r="R1291" s="295"/>
      <c r="S1291" s="295"/>
      <c r="T1291" s="295"/>
      <c r="U1291" s="295"/>
      <c r="V1291" s="295"/>
      <c r="W1291" s="295"/>
    </row>
    <row r="1292" spans="11:23" x14ac:dyDescent="0.25">
      <c r="K1292" s="295"/>
      <c r="L1292" s="295"/>
      <c r="M1292" s="295"/>
      <c r="N1292" s="295"/>
      <c r="O1292" s="295"/>
      <c r="P1292" s="295"/>
      <c r="Q1292" s="295"/>
      <c r="R1292" s="295"/>
      <c r="S1292" s="295"/>
      <c r="T1292" s="295"/>
      <c r="U1292" s="295"/>
      <c r="V1292" s="295"/>
      <c r="W1292" s="295"/>
    </row>
    <row r="1293" spans="11:23" x14ac:dyDescent="0.25">
      <c r="K1293" s="295"/>
      <c r="L1293" s="295"/>
      <c r="M1293" s="295"/>
      <c r="N1293" s="295"/>
      <c r="O1293" s="295"/>
      <c r="P1293" s="295"/>
      <c r="Q1293" s="295"/>
      <c r="R1293" s="295"/>
      <c r="S1293" s="295"/>
      <c r="T1293" s="295"/>
      <c r="U1293" s="295"/>
      <c r="V1293" s="295"/>
      <c r="W1293" s="295"/>
    </row>
    <row r="1294" spans="11:23" x14ac:dyDescent="0.25">
      <c r="K1294" s="295"/>
      <c r="L1294" s="295"/>
      <c r="M1294" s="295"/>
      <c r="N1294" s="295"/>
      <c r="O1294" s="295"/>
      <c r="P1294" s="295"/>
      <c r="Q1294" s="295"/>
      <c r="R1294" s="295"/>
      <c r="S1294" s="295"/>
      <c r="T1294" s="295"/>
      <c r="U1294" s="295"/>
      <c r="V1294" s="295"/>
      <c r="W1294" s="295"/>
    </row>
    <row r="1295" spans="11:23" x14ac:dyDescent="0.25">
      <c r="K1295" s="295"/>
      <c r="L1295" s="295"/>
      <c r="M1295" s="295"/>
      <c r="N1295" s="295"/>
      <c r="O1295" s="295"/>
      <c r="P1295" s="295"/>
      <c r="Q1295" s="295"/>
      <c r="R1295" s="295"/>
      <c r="S1295" s="295"/>
      <c r="T1295" s="295"/>
      <c r="U1295" s="295"/>
      <c r="V1295" s="295"/>
      <c r="W1295" s="295"/>
    </row>
    <row r="1296" spans="11:23" x14ac:dyDescent="0.25">
      <c r="K1296" s="295"/>
      <c r="L1296" s="295"/>
      <c r="M1296" s="295"/>
      <c r="N1296" s="295"/>
      <c r="O1296" s="295"/>
      <c r="P1296" s="295"/>
      <c r="Q1296" s="295"/>
      <c r="R1296" s="295"/>
      <c r="S1296" s="295"/>
      <c r="T1296" s="295"/>
      <c r="U1296" s="295"/>
      <c r="V1296" s="295"/>
      <c r="W1296" s="295"/>
    </row>
    <row r="1297" spans="11:23" x14ac:dyDescent="0.25">
      <c r="K1297" s="295"/>
      <c r="L1297" s="295"/>
      <c r="M1297" s="295"/>
      <c r="N1297" s="295"/>
      <c r="O1297" s="295"/>
      <c r="P1297" s="295"/>
      <c r="Q1297" s="295"/>
      <c r="R1297" s="295"/>
      <c r="S1297" s="295"/>
      <c r="T1297" s="295"/>
      <c r="U1297" s="295"/>
      <c r="V1297" s="295"/>
      <c r="W1297" s="295"/>
    </row>
    <row r="1298" spans="11:23" x14ac:dyDescent="0.25">
      <c r="K1298" s="295"/>
      <c r="L1298" s="295"/>
      <c r="M1298" s="295"/>
      <c r="N1298" s="295"/>
      <c r="O1298" s="295"/>
      <c r="P1298" s="295"/>
      <c r="Q1298" s="295"/>
      <c r="R1298" s="295"/>
      <c r="S1298" s="295"/>
      <c r="T1298" s="295"/>
      <c r="U1298" s="295"/>
      <c r="V1298" s="295"/>
      <c r="W1298" s="295"/>
    </row>
    <row r="1299" spans="11:23" x14ac:dyDescent="0.25">
      <c r="K1299" s="295"/>
      <c r="L1299" s="295"/>
      <c r="M1299" s="295"/>
      <c r="N1299" s="295"/>
      <c r="O1299" s="295"/>
      <c r="P1299" s="295"/>
      <c r="Q1299" s="295"/>
      <c r="R1299" s="295"/>
      <c r="S1299" s="295"/>
      <c r="T1299" s="295"/>
      <c r="U1299" s="295"/>
      <c r="V1299" s="295"/>
      <c r="W1299" s="295"/>
    </row>
    <row r="1300" spans="11:23" x14ac:dyDescent="0.25">
      <c r="K1300" s="295"/>
      <c r="L1300" s="295"/>
      <c r="M1300" s="295"/>
      <c r="N1300" s="295"/>
      <c r="O1300" s="295"/>
      <c r="P1300" s="295"/>
      <c r="Q1300" s="295"/>
      <c r="R1300" s="295"/>
      <c r="S1300" s="295"/>
      <c r="T1300" s="295"/>
      <c r="U1300" s="295"/>
      <c r="V1300" s="295"/>
      <c r="W1300" s="295"/>
    </row>
    <row r="1301" spans="11:23" x14ac:dyDescent="0.25">
      <c r="K1301" s="295"/>
      <c r="L1301" s="295"/>
      <c r="M1301" s="295"/>
      <c r="N1301" s="295"/>
      <c r="O1301" s="295"/>
      <c r="P1301" s="295"/>
      <c r="Q1301" s="295"/>
      <c r="R1301" s="295"/>
      <c r="S1301" s="295"/>
      <c r="T1301" s="295"/>
      <c r="U1301" s="295"/>
      <c r="V1301" s="295"/>
      <c r="W1301" s="295"/>
    </row>
    <row r="1302" spans="11:23" x14ac:dyDescent="0.25">
      <c r="K1302" s="295"/>
      <c r="L1302" s="295"/>
      <c r="M1302" s="295"/>
      <c r="N1302" s="295"/>
      <c r="O1302" s="295"/>
      <c r="P1302" s="295"/>
      <c r="Q1302" s="295"/>
      <c r="R1302" s="295"/>
      <c r="S1302" s="295"/>
      <c r="T1302" s="295"/>
      <c r="U1302" s="295"/>
      <c r="V1302" s="295"/>
      <c r="W1302" s="295"/>
    </row>
    <row r="1303" spans="11:23" x14ac:dyDescent="0.25">
      <c r="K1303" s="295"/>
      <c r="L1303" s="295"/>
      <c r="M1303" s="295"/>
      <c r="N1303" s="295"/>
      <c r="O1303" s="295"/>
      <c r="P1303" s="295"/>
      <c r="Q1303" s="295"/>
      <c r="R1303" s="295"/>
      <c r="S1303" s="295"/>
      <c r="T1303" s="295"/>
      <c r="U1303" s="295"/>
      <c r="V1303" s="295"/>
      <c r="W1303" s="295"/>
    </row>
    <row r="1304" spans="11:23" x14ac:dyDescent="0.25">
      <c r="K1304" s="295"/>
      <c r="L1304" s="295"/>
      <c r="M1304" s="295"/>
      <c r="N1304" s="295"/>
      <c r="O1304" s="295"/>
      <c r="P1304" s="295"/>
      <c r="Q1304" s="295"/>
      <c r="R1304" s="295"/>
      <c r="S1304" s="295"/>
      <c r="T1304" s="295"/>
      <c r="U1304" s="295"/>
      <c r="V1304" s="295"/>
      <c r="W1304" s="295"/>
    </row>
    <row r="1305" spans="11:23" x14ac:dyDescent="0.25">
      <c r="K1305" s="295"/>
      <c r="L1305" s="295"/>
      <c r="M1305" s="295"/>
      <c r="N1305" s="295"/>
      <c r="O1305" s="295"/>
      <c r="P1305" s="295"/>
      <c r="Q1305" s="295"/>
      <c r="R1305" s="295"/>
      <c r="S1305" s="295"/>
      <c r="T1305" s="295"/>
      <c r="U1305" s="295"/>
      <c r="V1305" s="295"/>
      <c r="W1305" s="295"/>
    </row>
    <row r="1306" spans="11:23" x14ac:dyDescent="0.25">
      <c r="K1306" s="295"/>
      <c r="L1306" s="295"/>
      <c r="M1306" s="295"/>
      <c r="N1306" s="295"/>
      <c r="O1306" s="295"/>
      <c r="P1306" s="295"/>
      <c r="Q1306" s="295"/>
      <c r="R1306" s="295"/>
      <c r="S1306" s="295"/>
      <c r="T1306" s="295"/>
      <c r="U1306" s="295"/>
      <c r="V1306" s="295"/>
      <c r="W1306" s="295"/>
    </row>
    <row r="1307" spans="11:23" x14ac:dyDescent="0.25">
      <c r="K1307" s="295"/>
      <c r="L1307" s="295"/>
      <c r="M1307" s="295"/>
      <c r="N1307" s="295"/>
      <c r="O1307" s="295"/>
      <c r="P1307" s="295"/>
      <c r="Q1307" s="295"/>
      <c r="R1307" s="295"/>
      <c r="S1307" s="295"/>
      <c r="T1307" s="295"/>
      <c r="U1307" s="295"/>
      <c r="V1307" s="295"/>
      <c r="W1307" s="295"/>
    </row>
    <row r="1308" spans="11:23" x14ac:dyDescent="0.25">
      <c r="K1308" s="295"/>
      <c r="L1308" s="295"/>
      <c r="M1308" s="295"/>
      <c r="N1308" s="295"/>
      <c r="O1308" s="295"/>
      <c r="P1308" s="295"/>
      <c r="Q1308" s="295"/>
      <c r="R1308" s="295"/>
      <c r="S1308" s="295"/>
      <c r="T1308" s="295"/>
      <c r="U1308" s="295"/>
      <c r="V1308" s="295"/>
      <c r="W1308" s="295"/>
    </row>
    <row r="1309" spans="11:23" x14ac:dyDescent="0.25">
      <c r="K1309" s="295"/>
      <c r="L1309" s="295"/>
      <c r="M1309" s="295"/>
      <c r="N1309" s="295"/>
      <c r="O1309" s="295"/>
      <c r="P1309" s="295"/>
      <c r="Q1309" s="295"/>
      <c r="R1309" s="295"/>
      <c r="S1309" s="295"/>
      <c r="T1309" s="295"/>
      <c r="U1309" s="295"/>
      <c r="V1309" s="295"/>
      <c r="W1309" s="295"/>
    </row>
    <row r="1310" spans="11:23" x14ac:dyDescent="0.25">
      <c r="K1310" s="295"/>
      <c r="L1310" s="295"/>
      <c r="M1310" s="295"/>
      <c r="N1310" s="295"/>
      <c r="O1310" s="295"/>
      <c r="P1310" s="295"/>
      <c r="Q1310" s="295"/>
      <c r="R1310" s="295"/>
      <c r="S1310" s="295"/>
      <c r="T1310" s="295"/>
      <c r="U1310" s="295"/>
      <c r="V1310" s="295"/>
      <c r="W1310" s="295"/>
    </row>
    <row r="1311" spans="11:23" x14ac:dyDescent="0.25">
      <c r="K1311" s="295"/>
      <c r="L1311" s="295"/>
      <c r="M1311" s="295"/>
      <c r="N1311" s="295"/>
      <c r="O1311" s="295"/>
      <c r="P1311" s="295"/>
      <c r="Q1311" s="295"/>
      <c r="R1311" s="295"/>
      <c r="S1311" s="295"/>
      <c r="T1311" s="295"/>
      <c r="U1311" s="295"/>
      <c r="V1311" s="295"/>
      <c r="W1311" s="295"/>
    </row>
    <row r="1312" spans="11:23" x14ac:dyDescent="0.25">
      <c r="K1312" s="295"/>
      <c r="L1312" s="295"/>
      <c r="M1312" s="295"/>
      <c r="N1312" s="295"/>
      <c r="O1312" s="295"/>
      <c r="P1312" s="295"/>
      <c r="Q1312" s="295"/>
      <c r="R1312" s="295"/>
      <c r="S1312" s="295"/>
      <c r="T1312" s="295"/>
      <c r="U1312" s="295"/>
      <c r="V1312" s="295"/>
      <c r="W1312" s="295"/>
    </row>
    <row r="1313" spans="11:23" x14ac:dyDescent="0.25">
      <c r="K1313" s="295"/>
      <c r="L1313" s="295"/>
      <c r="M1313" s="295"/>
      <c r="N1313" s="295"/>
      <c r="O1313" s="295"/>
      <c r="P1313" s="295"/>
      <c r="Q1313" s="295"/>
      <c r="R1313" s="295"/>
      <c r="S1313" s="295"/>
      <c r="T1313" s="295"/>
      <c r="U1313" s="295"/>
      <c r="V1313" s="295"/>
      <c r="W1313" s="295"/>
    </row>
    <row r="1314" spans="11:23" x14ac:dyDescent="0.25">
      <c r="K1314" s="295"/>
      <c r="L1314" s="295"/>
      <c r="M1314" s="295"/>
      <c r="N1314" s="295"/>
      <c r="O1314" s="295"/>
      <c r="P1314" s="295"/>
      <c r="Q1314" s="295"/>
      <c r="R1314" s="295"/>
      <c r="S1314" s="295"/>
      <c r="T1314" s="295"/>
      <c r="U1314" s="295"/>
      <c r="V1314" s="295"/>
      <c r="W1314" s="295"/>
    </row>
    <row r="1315" spans="11:23" x14ac:dyDescent="0.25">
      <c r="K1315" s="295"/>
      <c r="L1315" s="295"/>
      <c r="M1315" s="295"/>
      <c r="N1315" s="295"/>
      <c r="O1315" s="295"/>
      <c r="P1315" s="295"/>
      <c r="Q1315" s="295"/>
      <c r="R1315" s="295"/>
      <c r="S1315" s="295"/>
      <c r="T1315" s="295"/>
      <c r="U1315" s="295"/>
      <c r="V1315" s="295"/>
      <c r="W1315" s="295"/>
    </row>
    <row r="1316" spans="11:23" x14ac:dyDescent="0.25">
      <c r="K1316" s="295"/>
      <c r="L1316" s="295"/>
      <c r="M1316" s="295"/>
      <c r="N1316" s="295"/>
      <c r="O1316" s="295"/>
      <c r="P1316" s="295"/>
      <c r="Q1316" s="295"/>
      <c r="R1316" s="295"/>
      <c r="S1316" s="295"/>
      <c r="T1316" s="295"/>
      <c r="U1316" s="295"/>
      <c r="V1316" s="295"/>
      <c r="W1316" s="295"/>
    </row>
    <row r="1317" spans="11:23" x14ac:dyDescent="0.25">
      <c r="K1317" s="295"/>
      <c r="L1317" s="295"/>
      <c r="M1317" s="295"/>
      <c r="N1317" s="295"/>
      <c r="O1317" s="295"/>
      <c r="P1317" s="295"/>
      <c r="Q1317" s="295"/>
      <c r="R1317" s="295"/>
      <c r="S1317" s="295"/>
      <c r="T1317" s="295"/>
      <c r="U1317" s="295"/>
      <c r="V1317" s="295"/>
      <c r="W1317" s="295"/>
    </row>
    <row r="1318" spans="11:23" x14ac:dyDescent="0.25">
      <c r="K1318" s="295"/>
      <c r="L1318" s="295"/>
      <c r="M1318" s="295"/>
      <c r="N1318" s="295"/>
      <c r="O1318" s="295"/>
      <c r="P1318" s="295"/>
      <c r="Q1318" s="295"/>
      <c r="R1318" s="295"/>
      <c r="S1318" s="295"/>
      <c r="T1318" s="295"/>
      <c r="U1318" s="295"/>
      <c r="V1318" s="295"/>
      <c r="W1318" s="295"/>
    </row>
    <row r="1319" spans="11:23" x14ac:dyDescent="0.25">
      <c r="K1319" s="295"/>
      <c r="L1319" s="295"/>
      <c r="M1319" s="295"/>
      <c r="N1319" s="295"/>
      <c r="O1319" s="295"/>
      <c r="P1319" s="295"/>
      <c r="Q1319" s="295"/>
      <c r="R1319" s="295"/>
      <c r="S1319" s="295"/>
      <c r="T1319" s="295"/>
      <c r="U1319" s="295"/>
      <c r="V1319" s="295"/>
      <c r="W1319" s="295"/>
    </row>
    <row r="1320" spans="11:23" x14ac:dyDescent="0.25">
      <c r="K1320" s="310" t="s">
        <v>600</v>
      </c>
      <c r="L1320" s="310" t="s">
        <v>600</v>
      </c>
      <c r="M1320" s="310" t="s">
        <v>600</v>
      </c>
      <c r="N1320" s="310" t="s">
        <v>600</v>
      </c>
      <c r="O1320" s="310" t="s">
        <v>600</v>
      </c>
      <c r="P1320" s="310" t="s">
        <v>600</v>
      </c>
      <c r="Q1320" s="310" t="s">
        <v>600</v>
      </c>
      <c r="R1320" s="310" t="s">
        <v>600</v>
      </c>
      <c r="S1320" s="310" t="s">
        <v>600</v>
      </c>
      <c r="T1320" s="310" t="s">
        <v>600</v>
      </c>
      <c r="U1320" s="310" t="s">
        <v>600</v>
      </c>
      <c r="V1320" s="310" t="s">
        <v>600</v>
      </c>
      <c r="W1320" s="310" t="s">
        <v>600</v>
      </c>
    </row>
    <row r="1321" spans="11:23" x14ac:dyDescent="0.25">
      <c r="K1321" s="295"/>
      <c r="L1321" s="295"/>
      <c r="M1321" s="295"/>
      <c r="N1321" s="295"/>
      <c r="O1321" s="295"/>
      <c r="P1321" s="295"/>
      <c r="Q1321" s="295"/>
      <c r="R1321" s="295"/>
      <c r="S1321" s="295"/>
      <c r="T1321" s="295"/>
      <c r="U1321" s="295"/>
      <c r="V1321" s="295"/>
      <c r="W1321" s="295"/>
    </row>
    <row r="1322" spans="11:23" x14ac:dyDescent="0.25">
      <c r="K1322" s="295"/>
      <c r="L1322" s="295"/>
      <c r="M1322" s="295"/>
      <c r="N1322" s="295"/>
      <c r="O1322" s="295"/>
      <c r="P1322" s="295"/>
      <c r="Q1322" s="295"/>
      <c r="R1322" s="295"/>
      <c r="S1322" s="295"/>
      <c r="T1322" s="295"/>
      <c r="U1322" s="295"/>
      <c r="V1322" s="295"/>
      <c r="W1322" s="295"/>
    </row>
    <row r="1323" spans="11:23" x14ac:dyDescent="0.25">
      <c r="K1323" s="295"/>
      <c r="L1323" s="295"/>
      <c r="M1323" s="295"/>
      <c r="N1323" s="295"/>
      <c r="O1323" s="295"/>
      <c r="P1323" s="295"/>
      <c r="Q1323" s="295"/>
      <c r="R1323" s="295"/>
      <c r="S1323" s="295"/>
      <c r="T1323" s="295"/>
      <c r="U1323" s="295"/>
      <c r="V1323" s="295"/>
      <c r="W1323" s="295"/>
    </row>
    <row r="1324" spans="11:23" x14ac:dyDescent="0.25">
      <c r="K1324" s="295"/>
      <c r="L1324" s="295"/>
      <c r="M1324" s="295"/>
      <c r="N1324" s="295"/>
      <c r="O1324" s="295"/>
      <c r="P1324" s="295"/>
      <c r="Q1324" s="295"/>
      <c r="R1324" s="295"/>
      <c r="S1324" s="295"/>
      <c r="T1324" s="295"/>
      <c r="U1324" s="295"/>
      <c r="V1324" s="295"/>
      <c r="W1324" s="295"/>
    </row>
    <row r="1325" spans="11:23" x14ac:dyDescent="0.25">
      <c r="K1325" s="295"/>
      <c r="L1325" s="295"/>
      <c r="M1325" s="295"/>
      <c r="N1325" s="295"/>
      <c r="O1325" s="295"/>
      <c r="P1325" s="295"/>
      <c r="Q1325" s="295"/>
      <c r="R1325" s="295"/>
      <c r="S1325" s="295"/>
      <c r="T1325" s="295"/>
      <c r="U1325" s="295"/>
      <c r="V1325" s="295"/>
      <c r="W1325" s="295"/>
    </row>
    <row r="1326" spans="11:23" x14ac:dyDescent="0.25">
      <c r="K1326" s="295"/>
      <c r="L1326" s="295"/>
      <c r="M1326" s="295"/>
      <c r="N1326" s="295"/>
      <c r="O1326" s="295"/>
      <c r="P1326" s="295"/>
      <c r="Q1326" s="295"/>
      <c r="R1326" s="295"/>
      <c r="S1326" s="295"/>
      <c r="T1326" s="295"/>
      <c r="U1326" s="295"/>
      <c r="V1326" s="295"/>
      <c r="W1326" s="295"/>
    </row>
    <row r="1327" spans="11:23" x14ac:dyDescent="0.25">
      <c r="K1327" s="295"/>
      <c r="L1327" s="295"/>
      <c r="M1327" s="295"/>
      <c r="N1327" s="295"/>
      <c r="O1327" s="295"/>
      <c r="P1327" s="295"/>
      <c r="Q1327" s="295"/>
      <c r="R1327" s="295"/>
      <c r="S1327" s="295"/>
      <c r="T1327" s="295"/>
      <c r="U1327" s="295"/>
      <c r="V1327" s="295"/>
      <c r="W1327" s="295"/>
    </row>
    <row r="1328" spans="11:23" x14ac:dyDescent="0.25">
      <c r="K1328" s="295"/>
      <c r="L1328" s="295"/>
      <c r="M1328" s="295"/>
      <c r="N1328" s="295"/>
      <c r="O1328" s="295"/>
      <c r="P1328" s="295"/>
      <c r="Q1328" s="295"/>
      <c r="R1328" s="295"/>
      <c r="S1328" s="295"/>
      <c r="T1328" s="295"/>
      <c r="U1328" s="295"/>
      <c r="V1328" s="295"/>
      <c r="W1328" s="295"/>
    </row>
    <row r="1329" spans="11:23" x14ac:dyDescent="0.25">
      <c r="K1329" s="295"/>
      <c r="L1329" s="295"/>
      <c r="M1329" s="295"/>
      <c r="N1329" s="295"/>
      <c r="O1329" s="295"/>
      <c r="P1329" s="295"/>
      <c r="Q1329" s="295"/>
      <c r="R1329" s="295"/>
      <c r="S1329" s="295"/>
      <c r="T1329" s="295"/>
      <c r="U1329" s="295"/>
      <c r="V1329" s="295"/>
      <c r="W1329" s="295"/>
    </row>
    <row r="1330" spans="11:23" x14ac:dyDescent="0.25">
      <c r="K1330" s="295"/>
      <c r="L1330" s="295"/>
      <c r="M1330" s="295"/>
      <c r="N1330" s="295"/>
      <c r="O1330" s="295"/>
      <c r="P1330" s="295"/>
      <c r="Q1330" s="295"/>
      <c r="R1330" s="295"/>
      <c r="S1330" s="295"/>
      <c r="T1330" s="295"/>
      <c r="U1330" s="295"/>
      <c r="V1330" s="295"/>
      <c r="W1330" s="295"/>
    </row>
    <row r="1331" spans="11:23" x14ac:dyDescent="0.25">
      <c r="K1331" s="295"/>
      <c r="L1331" s="295"/>
      <c r="M1331" s="295"/>
      <c r="N1331" s="295"/>
      <c r="O1331" s="295"/>
      <c r="P1331" s="295"/>
      <c r="Q1331" s="295"/>
      <c r="R1331" s="295"/>
      <c r="S1331" s="295"/>
      <c r="T1331" s="295"/>
      <c r="U1331" s="295"/>
      <c r="V1331" s="295"/>
      <c r="W1331" s="295"/>
    </row>
    <row r="1332" spans="11:23" x14ac:dyDescent="0.25">
      <c r="K1332" s="295"/>
      <c r="L1332" s="295"/>
      <c r="M1332" s="295"/>
      <c r="N1332" s="295"/>
      <c r="O1332" s="295"/>
      <c r="P1332" s="295"/>
      <c r="Q1332" s="295"/>
      <c r="R1332" s="295"/>
      <c r="S1332" s="295"/>
      <c r="T1332" s="295"/>
      <c r="U1332" s="295"/>
      <c r="V1332" s="295"/>
      <c r="W1332" s="295"/>
    </row>
    <row r="1333" spans="11:23" x14ac:dyDescent="0.25">
      <c r="K1333" s="295"/>
      <c r="L1333" s="295"/>
      <c r="M1333" s="295"/>
      <c r="N1333" s="295"/>
      <c r="O1333" s="295"/>
      <c r="P1333" s="295"/>
      <c r="Q1333" s="295"/>
      <c r="R1333" s="295"/>
      <c r="S1333" s="295"/>
      <c r="T1333" s="295"/>
      <c r="U1333" s="295"/>
      <c r="V1333" s="295"/>
      <c r="W1333" s="295"/>
    </row>
    <row r="1334" spans="11:23" x14ac:dyDescent="0.25">
      <c r="K1334" s="295"/>
      <c r="L1334" s="295"/>
      <c r="M1334" s="295"/>
      <c r="N1334" s="295"/>
      <c r="O1334" s="295"/>
      <c r="P1334" s="295"/>
      <c r="Q1334" s="295"/>
      <c r="R1334" s="295"/>
      <c r="S1334" s="295"/>
      <c r="T1334" s="295"/>
      <c r="U1334" s="295"/>
      <c r="V1334" s="295"/>
      <c r="W1334" s="295"/>
    </row>
    <row r="1335" spans="11:23" x14ac:dyDescent="0.25">
      <c r="K1335" s="295"/>
      <c r="L1335" s="295"/>
      <c r="M1335" s="295"/>
      <c r="N1335" s="295"/>
      <c r="O1335" s="295"/>
      <c r="P1335" s="295"/>
      <c r="Q1335" s="295"/>
      <c r="R1335" s="295"/>
      <c r="S1335" s="295"/>
      <c r="T1335" s="295"/>
      <c r="U1335" s="295"/>
      <c r="V1335" s="295"/>
      <c r="W1335" s="295"/>
    </row>
    <row r="1336" spans="11:23" x14ac:dyDescent="0.25">
      <c r="K1336" s="295"/>
      <c r="L1336" s="295"/>
      <c r="M1336" s="295"/>
      <c r="N1336" s="295"/>
      <c r="O1336" s="295"/>
      <c r="P1336" s="295"/>
      <c r="Q1336" s="295"/>
      <c r="R1336" s="295"/>
      <c r="S1336" s="295"/>
      <c r="T1336" s="295"/>
      <c r="U1336" s="295"/>
      <c r="V1336" s="295"/>
      <c r="W1336" s="295"/>
    </row>
    <row r="1337" spans="11:23" x14ac:dyDescent="0.25">
      <c r="K1337" s="295"/>
      <c r="L1337" s="295"/>
      <c r="M1337" s="295"/>
      <c r="N1337" s="295"/>
      <c r="O1337" s="295"/>
      <c r="P1337" s="295"/>
      <c r="Q1337" s="295"/>
      <c r="R1337" s="295"/>
      <c r="S1337" s="295"/>
      <c r="T1337" s="295"/>
      <c r="U1337" s="295"/>
      <c r="V1337" s="295"/>
      <c r="W1337" s="295"/>
    </row>
    <row r="1338" spans="11:23" x14ac:dyDescent="0.25">
      <c r="K1338" s="295"/>
      <c r="L1338" s="295"/>
      <c r="M1338" s="295"/>
      <c r="N1338" s="295"/>
      <c r="O1338" s="295"/>
      <c r="P1338" s="295"/>
      <c r="Q1338" s="295"/>
      <c r="R1338" s="295"/>
      <c r="S1338" s="295"/>
      <c r="T1338" s="295"/>
      <c r="U1338" s="295"/>
      <c r="V1338" s="295"/>
      <c r="W1338" s="295"/>
    </row>
    <row r="1339" spans="11:23" x14ac:dyDescent="0.25">
      <c r="K1339" s="295"/>
      <c r="L1339" s="295"/>
      <c r="M1339" s="295"/>
      <c r="N1339" s="295"/>
      <c r="O1339" s="295"/>
      <c r="P1339" s="295"/>
      <c r="Q1339" s="295"/>
      <c r="R1339" s="295"/>
      <c r="S1339" s="295"/>
      <c r="T1339" s="295"/>
      <c r="U1339" s="295"/>
      <c r="V1339" s="295"/>
      <c r="W1339" s="295"/>
    </row>
    <row r="1340" spans="11:23" x14ac:dyDescent="0.25">
      <c r="K1340" s="295"/>
      <c r="L1340" s="295"/>
      <c r="M1340" s="295"/>
      <c r="N1340" s="295"/>
      <c r="O1340" s="295"/>
      <c r="P1340" s="295"/>
      <c r="Q1340" s="295"/>
      <c r="R1340" s="295"/>
      <c r="S1340" s="295"/>
      <c r="T1340" s="295"/>
      <c r="U1340" s="295"/>
      <c r="V1340" s="295"/>
      <c r="W1340" s="295"/>
    </row>
    <row r="1341" spans="11:23" x14ac:dyDescent="0.25">
      <c r="K1341" s="295"/>
      <c r="L1341" s="295"/>
      <c r="M1341" s="295"/>
      <c r="N1341" s="295"/>
      <c r="O1341" s="295"/>
      <c r="P1341" s="295"/>
      <c r="Q1341" s="295"/>
      <c r="R1341" s="295"/>
      <c r="S1341" s="295"/>
      <c r="T1341" s="295"/>
      <c r="U1341" s="295"/>
      <c r="V1341" s="295"/>
      <c r="W1341" s="295"/>
    </row>
    <row r="1342" spans="11:23" x14ac:dyDescent="0.25">
      <c r="K1342" s="295"/>
      <c r="L1342" s="295"/>
      <c r="M1342" s="295"/>
      <c r="N1342" s="295"/>
      <c r="O1342" s="295"/>
      <c r="P1342" s="295"/>
      <c r="Q1342" s="295"/>
      <c r="R1342" s="295"/>
      <c r="S1342" s="295"/>
      <c r="T1342" s="295"/>
      <c r="U1342" s="295"/>
      <c r="V1342" s="295"/>
      <c r="W1342" s="295"/>
    </row>
    <row r="1343" spans="11:23" x14ac:dyDescent="0.25">
      <c r="K1343" s="295"/>
      <c r="L1343" s="295"/>
      <c r="M1343" s="295"/>
      <c r="N1343" s="295"/>
      <c r="O1343" s="295"/>
      <c r="P1343" s="295"/>
      <c r="Q1343" s="295"/>
      <c r="R1343" s="295"/>
      <c r="S1343" s="295"/>
      <c r="T1343" s="295"/>
      <c r="U1343" s="295"/>
      <c r="V1343" s="295"/>
      <c r="W1343" s="295"/>
    </row>
    <row r="1344" spans="11:23" x14ac:dyDescent="0.25">
      <c r="K1344" s="295"/>
      <c r="L1344" s="295"/>
      <c r="M1344" s="295"/>
      <c r="N1344" s="295"/>
      <c r="O1344" s="295"/>
      <c r="P1344" s="295"/>
      <c r="Q1344" s="295"/>
      <c r="R1344" s="295"/>
      <c r="S1344" s="295"/>
      <c r="T1344" s="295"/>
      <c r="U1344" s="295"/>
      <c r="V1344" s="295"/>
      <c r="W1344" s="295"/>
    </row>
    <row r="1345" spans="11:23" x14ac:dyDescent="0.25">
      <c r="K1345" s="295"/>
      <c r="L1345" s="295"/>
      <c r="M1345" s="295"/>
      <c r="N1345" s="295"/>
      <c r="O1345" s="295"/>
      <c r="P1345" s="295"/>
      <c r="Q1345" s="295"/>
      <c r="R1345" s="295"/>
      <c r="S1345" s="295"/>
      <c r="T1345" s="295"/>
      <c r="U1345" s="295"/>
      <c r="V1345" s="295"/>
      <c r="W1345" s="295"/>
    </row>
    <row r="1346" spans="11:23" x14ac:dyDescent="0.25">
      <c r="K1346" s="295"/>
      <c r="L1346" s="295"/>
      <c r="M1346" s="295"/>
      <c r="N1346" s="295"/>
      <c r="O1346" s="295"/>
      <c r="P1346" s="295"/>
      <c r="Q1346" s="295"/>
      <c r="R1346" s="295"/>
      <c r="S1346" s="295"/>
      <c r="T1346" s="295"/>
      <c r="U1346" s="295"/>
      <c r="V1346" s="295"/>
      <c r="W1346" s="295"/>
    </row>
    <row r="1347" spans="11:23" x14ac:dyDescent="0.25">
      <c r="K1347" s="295"/>
      <c r="L1347" s="295"/>
      <c r="M1347" s="295"/>
      <c r="N1347" s="295"/>
      <c r="O1347" s="295"/>
      <c r="P1347" s="295"/>
      <c r="Q1347" s="295"/>
      <c r="R1347" s="295"/>
      <c r="S1347" s="295"/>
      <c r="T1347" s="295"/>
      <c r="U1347" s="295"/>
      <c r="V1347" s="295"/>
      <c r="W1347" s="295"/>
    </row>
    <row r="1348" spans="11:23" x14ac:dyDescent="0.25">
      <c r="K1348" s="295"/>
      <c r="L1348" s="295"/>
      <c r="M1348" s="295"/>
      <c r="N1348" s="295"/>
      <c r="O1348" s="295"/>
      <c r="P1348" s="295"/>
      <c r="Q1348" s="295"/>
      <c r="R1348" s="295"/>
      <c r="S1348" s="295"/>
      <c r="T1348" s="295"/>
      <c r="U1348" s="295"/>
      <c r="V1348" s="295"/>
      <c r="W1348" s="295"/>
    </row>
    <row r="1349" spans="11:23" x14ac:dyDescent="0.25">
      <c r="K1349" s="295"/>
      <c r="L1349" s="295"/>
      <c r="M1349" s="295"/>
      <c r="N1349" s="295"/>
      <c r="O1349" s="295"/>
      <c r="P1349" s="295"/>
      <c r="Q1349" s="295"/>
      <c r="R1349" s="295"/>
      <c r="S1349" s="295"/>
      <c r="T1349" s="295"/>
      <c r="U1349" s="295"/>
      <c r="V1349" s="295"/>
      <c r="W1349" s="295"/>
    </row>
    <row r="1350" spans="11:23" x14ac:dyDescent="0.25">
      <c r="K1350" s="295"/>
      <c r="L1350" s="295"/>
      <c r="M1350" s="295"/>
      <c r="N1350" s="295"/>
      <c r="O1350" s="295"/>
      <c r="P1350" s="295"/>
      <c r="Q1350" s="295"/>
      <c r="R1350" s="295"/>
      <c r="S1350" s="295"/>
      <c r="T1350" s="295"/>
      <c r="U1350" s="295"/>
      <c r="V1350" s="295"/>
      <c r="W1350" s="295"/>
    </row>
    <row r="1351" spans="11:23" x14ac:dyDescent="0.25">
      <c r="K1351" s="295"/>
      <c r="L1351" s="295"/>
      <c r="M1351" s="295"/>
      <c r="N1351" s="295"/>
      <c r="O1351" s="295"/>
      <c r="P1351" s="295"/>
      <c r="Q1351" s="295"/>
      <c r="R1351" s="295"/>
      <c r="S1351" s="295"/>
      <c r="T1351" s="295"/>
      <c r="U1351" s="295"/>
      <c r="V1351" s="295"/>
      <c r="W1351" s="295"/>
    </row>
    <row r="1352" spans="11:23" x14ac:dyDescent="0.25">
      <c r="K1352" s="295"/>
      <c r="L1352" s="295"/>
      <c r="M1352" s="295"/>
      <c r="N1352" s="295"/>
      <c r="O1352" s="295"/>
      <c r="P1352" s="295"/>
      <c r="Q1352" s="295"/>
      <c r="R1352" s="295"/>
      <c r="S1352" s="295"/>
      <c r="T1352" s="295"/>
      <c r="U1352" s="295"/>
      <c r="V1352" s="295"/>
      <c r="W1352" s="295"/>
    </row>
    <row r="1353" spans="11:23" x14ac:dyDescent="0.25">
      <c r="K1353" s="295"/>
      <c r="L1353" s="295"/>
      <c r="M1353" s="295"/>
      <c r="N1353" s="295"/>
      <c r="O1353" s="295"/>
      <c r="P1353" s="295"/>
      <c r="Q1353" s="295"/>
      <c r="R1353" s="295"/>
      <c r="S1353" s="295"/>
      <c r="T1353" s="295"/>
      <c r="U1353" s="295"/>
      <c r="V1353" s="295"/>
      <c r="W1353" s="295"/>
    </row>
    <row r="1354" spans="11:23" x14ac:dyDescent="0.25">
      <c r="K1354" s="295"/>
      <c r="L1354" s="295"/>
      <c r="M1354" s="295"/>
      <c r="N1354" s="295"/>
      <c r="O1354" s="295"/>
      <c r="P1354" s="295"/>
      <c r="Q1354" s="295"/>
      <c r="R1354" s="295"/>
      <c r="S1354" s="295"/>
      <c r="T1354" s="295"/>
      <c r="U1354" s="295"/>
      <c r="V1354" s="295"/>
      <c r="W1354" s="295"/>
    </row>
    <row r="1355" spans="11:23" x14ac:dyDescent="0.25">
      <c r="K1355" s="295"/>
      <c r="L1355" s="295"/>
      <c r="M1355" s="295"/>
      <c r="N1355" s="295"/>
      <c r="O1355" s="295"/>
      <c r="P1355" s="295"/>
      <c r="Q1355" s="295"/>
      <c r="R1355" s="295"/>
      <c r="S1355" s="295"/>
      <c r="T1355" s="295"/>
      <c r="U1355" s="295"/>
      <c r="V1355" s="295"/>
      <c r="W1355" s="295"/>
    </row>
    <row r="1356" spans="11:23" x14ac:dyDescent="0.25">
      <c r="K1356" s="295"/>
      <c r="L1356" s="295"/>
      <c r="M1356" s="295"/>
      <c r="N1356" s="295"/>
      <c r="O1356" s="295"/>
      <c r="P1356" s="295"/>
      <c r="Q1356" s="295"/>
      <c r="R1356" s="295"/>
      <c r="S1356" s="295"/>
      <c r="T1356" s="295"/>
      <c r="U1356" s="295"/>
      <c r="V1356" s="295"/>
      <c r="W1356" s="295"/>
    </row>
    <row r="1357" spans="11:23" x14ac:dyDescent="0.25">
      <c r="K1357" s="295"/>
      <c r="L1357" s="295"/>
      <c r="M1357" s="295"/>
      <c r="N1357" s="295"/>
      <c r="O1357" s="295"/>
      <c r="P1357" s="295"/>
      <c r="Q1357" s="295"/>
      <c r="R1357" s="295"/>
      <c r="S1357" s="295"/>
      <c r="T1357" s="295"/>
      <c r="U1357" s="295"/>
      <c r="V1357" s="295"/>
      <c r="W1357" s="295"/>
    </row>
    <row r="1358" spans="11:23" x14ac:dyDescent="0.25">
      <c r="K1358" s="295"/>
      <c r="L1358" s="295"/>
      <c r="M1358" s="295"/>
      <c r="N1358" s="295"/>
      <c r="O1358" s="295"/>
      <c r="P1358" s="295"/>
      <c r="Q1358" s="295"/>
      <c r="R1358" s="295"/>
      <c r="S1358" s="295"/>
      <c r="T1358" s="295"/>
      <c r="U1358" s="295"/>
      <c r="V1358" s="295"/>
      <c r="W1358" s="295"/>
    </row>
    <row r="1359" spans="11:23" x14ac:dyDescent="0.25">
      <c r="K1359" s="295"/>
      <c r="L1359" s="295"/>
      <c r="M1359" s="295"/>
      <c r="N1359" s="295"/>
      <c r="O1359" s="295"/>
      <c r="P1359" s="295"/>
      <c r="Q1359" s="295"/>
      <c r="R1359" s="295"/>
      <c r="S1359" s="295"/>
      <c r="T1359" s="295"/>
      <c r="U1359" s="295"/>
      <c r="V1359" s="295"/>
      <c r="W1359" s="295"/>
    </row>
    <row r="1360" spans="11:23" x14ac:dyDescent="0.25">
      <c r="K1360" s="295"/>
      <c r="L1360" s="295"/>
      <c r="M1360" s="295"/>
      <c r="N1360" s="295"/>
      <c r="O1360" s="295"/>
      <c r="P1360" s="295"/>
      <c r="Q1360" s="295"/>
      <c r="R1360" s="295"/>
      <c r="S1360" s="295"/>
      <c r="T1360" s="295"/>
      <c r="U1360" s="295"/>
      <c r="V1360" s="295"/>
      <c r="W1360" s="295"/>
    </row>
    <row r="1361" spans="11:23" x14ac:dyDescent="0.25">
      <c r="K1361" s="295"/>
      <c r="L1361" s="295"/>
      <c r="M1361" s="295"/>
      <c r="N1361" s="295"/>
      <c r="O1361" s="295"/>
      <c r="P1361" s="295"/>
      <c r="Q1361" s="295"/>
      <c r="R1361" s="295"/>
      <c r="S1361" s="295"/>
      <c r="T1361" s="295"/>
      <c r="U1361" s="295"/>
      <c r="V1361" s="295"/>
      <c r="W1361" s="295"/>
    </row>
    <row r="1362" spans="11:23" x14ac:dyDescent="0.25">
      <c r="K1362" s="295"/>
      <c r="L1362" s="295"/>
      <c r="M1362" s="295"/>
      <c r="N1362" s="295"/>
      <c r="O1362" s="295"/>
      <c r="P1362" s="295"/>
      <c r="Q1362" s="295"/>
      <c r="R1362" s="295"/>
      <c r="S1362" s="295"/>
      <c r="T1362" s="295"/>
      <c r="U1362" s="295"/>
      <c r="V1362" s="295"/>
      <c r="W1362" s="295"/>
    </row>
    <row r="1363" spans="11:23" x14ac:dyDescent="0.25">
      <c r="K1363" s="295"/>
      <c r="L1363" s="295"/>
      <c r="M1363" s="295"/>
      <c r="N1363" s="295"/>
      <c r="O1363" s="295"/>
      <c r="P1363" s="295"/>
      <c r="Q1363" s="295"/>
      <c r="R1363" s="295"/>
      <c r="S1363" s="295"/>
      <c r="T1363" s="295"/>
      <c r="U1363" s="295"/>
      <c r="V1363" s="295"/>
      <c r="W1363" s="295"/>
    </row>
    <row r="1364" spans="11:23" x14ac:dyDescent="0.25">
      <c r="K1364" s="295"/>
      <c r="L1364" s="295"/>
      <c r="M1364" s="295"/>
      <c r="N1364" s="295"/>
      <c r="O1364" s="295"/>
      <c r="P1364" s="295"/>
      <c r="Q1364" s="295"/>
      <c r="R1364" s="295"/>
      <c r="S1364" s="295"/>
      <c r="T1364" s="295"/>
      <c r="U1364" s="295"/>
      <c r="V1364" s="295"/>
      <c r="W1364" s="295"/>
    </row>
    <row r="1365" spans="11:23" x14ac:dyDescent="0.25">
      <c r="K1365" s="295"/>
      <c r="L1365" s="295"/>
      <c r="M1365" s="295"/>
      <c r="N1365" s="295"/>
      <c r="O1365" s="295"/>
      <c r="P1365" s="295"/>
      <c r="Q1365" s="295"/>
      <c r="R1365" s="295"/>
      <c r="S1365" s="295"/>
      <c r="T1365" s="295"/>
      <c r="U1365" s="295"/>
      <c r="V1365" s="295"/>
      <c r="W1365" s="295"/>
    </row>
    <row r="1366" spans="11:23" x14ac:dyDescent="0.25">
      <c r="K1366" s="295"/>
      <c r="L1366" s="295"/>
      <c r="M1366" s="295"/>
      <c r="N1366" s="295"/>
      <c r="O1366" s="295"/>
      <c r="P1366" s="295"/>
      <c r="Q1366" s="295"/>
      <c r="R1366" s="295"/>
      <c r="S1366" s="295"/>
      <c r="T1366" s="295"/>
      <c r="U1366" s="295"/>
      <c r="V1366" s="295"/>
      <c r="W1366" s="295"/>
    </row>
    <row r="1367" spans="11:23" x14ac:dyDescent="0.25">
      <c r="K1367" s="295"/>
      <c r="L1367" s="295"/>
      <c r="M1367" s="295"/>
      <c r="N1367" s="295"/>
      <c r="O1367" s="295"/>
      <c r="P1367" s="295"/>
      <c r="Q1367" s="295"/>
      <c r="R1367" s="295"/>
      <c r="S1367" s="295"/>
      <c r="T1367" s="295"/>
      <c r="U1367" s="295"/>
      <c r="V1367" s="295"/>
      <c r="W1367" s="295"/>
    </row>
    <row r="1368" spans="11:23" x14ac:dyDescent="0.25">
      <c r="K1368" s="295"/>
      <c r="L1368" s="295"/>
      <c r="M1368" s="295"/>
      <c r="N1368" s="295"/>
      <c r="O1368" s="295"/>
      <c r="P1368" s="295"/>
      <c r="Q1368" s="295"/>
      <c r="R1368" s="295"/>
      <c r="S1368" s="295"/>
      <c r="T1368" s="295"/>
      <c r="U1368" s="295"/>
      <c r="V1368" s="295"/>
      <c r="W1368" s="295"/>
    </row>
    <row r="1369" spans="11:23" x14ac:dyDescent="0.25">
      <c r="K1369" s="295"/>
      <c r="L1369" s="295"/>
      <c r="M1369" s="295"/>
      <c r="N1369" s="295"/>
      <c r="O1369" s="295"/>
      <c r="P1369" s="295"/>
      <c r="Q1369" s="295"/>
      <c r="R1369" s="295"/>
      <c r="S1369" s="295"/>
      <c r="T1369" s="295"/>
      <c r="U1369" s="295"/>
      <c r="V1369" s="295"/>
      <c r="W1369" s="295"/>
    </row>
    <row r="1370" spans="11:23" x14ac:dyDescent="0.25">
      <c r="K1370" s="295"/>
      <c r="L1370" s="295"/>
      <c r="M1370" s="295"/>
      <c r="N1370" s="295"/>
      <c r="O1370" s="295"/>
      <c r="P1370" s="295"/>
      <c r="Q1370" s="295"/>
      <c r="R1370" s="295"/>
      <c r="S1370" s="295"/>
      <c r="T1370" s="295"/>
      <c r="U1370" s="295"/>
      <c r="V1370" s="295"/>
      <c r="W1370" s="295"/>
    </row>
    <row r="1371" spans="11:23" x14ac:dyDescent="0.25">
      <c r="K1371" s="295"/>
      <c r="L1371" s="295"/>
      <c r="M1371" s="295"/>
      <c r="N1371" s="295"/>
      <c r="O1371" s="295"/>
      <c r="P1371" s="295"/>
      <c r="Q1371" s="295"/>
      <c r="R1371" s="295"/>
      <c r="S1371" s="295"/>
      <c r="T1371" s="295"/>
      <c r="U1371" s="295"/>
      <c r="V1371" s="295"/>
      <c r="W1371" s="295"/>
    </row>
    <row r="1372" spans="11:23" x14ac:dyDescent="0.25">
      <c r="K1372" s="295"/>
      <c r="L1372" s="295"/>
      <c r="M1372" s="295"/>
      <c r="N1372" s="295"/>
      <c r="O1372" s="295"/>
      <c r="P1372" s="295"/>
      <c r="Q1372" s="295"/>
      <c r="R1372" s="295"/>
      <c r="S1372" s="295"/>
      <c r="T1372" s="295"/>
      <c r="U1372" s="295"/>
      <c r="V1372" s="295"/>
      <c r="W1372" s="295"/>
    </row>
    <row r="1373" spans="11:23" x14ac:dyDescent="0.25">
      <c r="K1373" s="295"/>
      <c r="L1373" s="295"/>
      <c r="M1373" s="295"/>
      <c r="N1373" s="295"/>
      <c r="O1373" s="295"/>
      <c r="P1373" s="295"/>
      <c r="Q1373" s="295"/>
      <c r="R1373" s="295"/>
      <c r="S1373" s="295"/>
      <c r="T1373" s="295"/>
      <c r="U1373" s="295"/>
      <c r="V1373" s="295"/>
      <c r="W1373" s="295"/>
    </row>
    <row r="1374" spans="11:23" x14ac:dyDescent="0.25">
      <c r="K1374" s="295"/>
      <c r="L1374" s="295"/>
      <c r="M1374" s="295"/>
      <c r="N1374" s="295"/>
      <c r="O1374" s="295"/>
      <c r="P1374" s="295"/>
      <c r="Q1374" s="295"/>
      <c r="R1374" s="295"/>
      <c r="S1374" s="295"/>
      <c r="T1374" s="295"/>
      <c r="U1374" s="295"/>
      <c r="V1374" s="295"/>
      <c r="W1374" s="295"/>
    </row>
    <row r="1375" spans="11:23" x14ac:dyDescent="0.25">
      <c r="K1375" s="295"/>
      <c r="L1375" s="295"/>
      <c r="M1375" s="295"/>
      <c r="N1375" s="295"/>
      <c r="O1375" s="295"/>
      <c r="P1375" s="295"/>
      <c r="Q1375" s="295"/>
      <c r="R1375" s="295"/>
      <c r="S1375" s="295"/>
      <c r="T1375" s="295"/>
      <c r="U1375" s="295"/>
      <c r="V1375" s="295"/>
      <c r="W1375" s="295"/>
    </row>
    <row r="1376" spans="11:23" x14ac:dyDescent="0.25">
      <c r="K1376" s="295"/>
      <c r="L1376" s="295"/>
      <c r="M1376" s="295"/>
      <c r="N1376" s="295"/>
      <c r="O1376" s="295"/>
      <c r="P1376" s="295"/>
      <c r="Q1376" s="295"/>
      <c r="R1376" s="295"/>
      <c r="S1376" s="295"/>
      <c r="T1376" s="295"/>
      <c r="U1376" s="295"/>
      <c r="V1376" s="295"/>
      <c r="W1376" s="295"/>
    </row>
    <row r="1377" spans="11:23" x14ac:dyDescent="0.25">
      <c r="K1377" s="295"/>
      <c r="L1377" s="295"/>
      <c r="M1377" s="295"/>
      <c r="N1377" s="295"/>
      <c r="O1377" s="295"/>
      <c r="P1377" s="295"/>
      <c r="Q1377" s="295"/>
      <c r="R1377" s="295"/>
      <c r="S1377" s="295"/>
      <c r="T1377" s="295"/>
      <c r="U1377" s="295"/>
      <c r="V1377" s="295"/>
      <c r="W1377" s="295"/>
    </row>
    <row r="1378" spans="11:23" x14ac:dyDescent="0.25">
      <c r="K1378" s="295"/>
      <c r="L1378" s="295"/>
      <c r="M1378" s="295"/>
      <c r="N1378" s="295"/>
      <c r="O1378" s="295"/>
      <c r="P1378" s="295"/>
      <c r="Q1378" s="295"/>
      <c r="R1378" s="295"/>
      <c r="S1378" s="295"/>
      <c r="T1378" s="295"/>
      <c r="U1378" s="295"/>
      <c r="V1378" s="295"/>
      <c r="W1378" s="295"/>
    </row>
    <row r="1379" spans="11:23" x14ac:dyDescent="0.25">
      <c r="K1379" s="295"/>
      <c r="L1379" s="295"/>
      <c r="M1379" s="295"/>
      <c r="N1379" s="295"/>
      <c r="O1379" s="295"/>
      <c r="P1379" s="295"/>
      <c r="Q1379" s="295"/>
      <c r="R1379" s="295"/>
      <c r="S1379" s="295"/>
      <c r="T1379" s="295"/>
      <c r="U1379" s="295"/>
      <c r="V1379" s="295"/>
      <c r="W1379" s="295"/>
    </row>
    <row r="1380" spans="11:23" x14ac:dyDescent="0.25">
      <c r="K1380" s="310" t="s">
        <v>600</v>
      </c>
      <c r="L1380" s="310" t="s">
        <v>600</v>
      </c>
      <c r="M1380" s="310" t="s">
        <v>600</v>
      </c>
      <c r="N1380" s="310" t="s">
        <v>600</v>
      </c>
      <c r="O1380" s="310" t="s">
        <v>600</v>
      </c>
      <c r="P1380" s="310" t="s">
        <v>600</v>
      </c>
      <c r="Q1380" s="310" t="s">
        <v>600</v>
      </c>
      <c r="R1380" s="310" t="s">
        <v>600</v>
      </c>
      <c r="S1380" s="310" t="s">
        <v>600</v>
      </c>
      <c r="T1380" s="310" t="s">
        <v>600</v>
      </c>
      <c r="U1380" s="310" t="s">
        <v>600</v>
      </c>
      <c r="V1380" s="310" t="s">
        <v>600</v>
      </c>
      <c r="W1380" s="310" t="s">
        <v>600</v>
      </c>
    </row>
    <row r="1381" spans="11:23" x14ac:dyDescent="0.25">
      <c r="K1381" s="295"/>
      <c r="L1381" s="295"/>
      <c r="M1381" s="295"/>
      <c r="N1381" s="295"/>
      <c r="O1381" s="295"/>
      <c r="P1381" s="295"/>
      <c r="Q1381" s="295"/>
      <c r="R1381" s="295"/>
      <c r="S1381" s="295"/>
      <c r="T1381" s="295"/>
      <c r="U1381" s="295"/>
      <c r="V1381" s="295"/>
      <c r="W1381" s="295"/>
    </row>
    <row r="1382" spans="11:23" x14ac:dyDescent="0.25">
      <c r="K1382" s="295"/>
      <c r="L1382" s="295"/>
      <c r="M1382" s="295"/>
      <c r="N1382" s="295"/>
      <c r="O1382" s="295"/>
      <c r="P1382" s="295"/>
      <c r="Q1382" s="295"/>
      <c r="R1382" s="295"/>
      <c r="S1382" s="295"/>
      <c r="T1382" s="295"/>
      <c r="U1382" s="295"/>
      <c r="V1382" s="295"/>
      <c r="W1382" s="295"/>
    </row>
    <row r="1383" spans="11:23" x14ac:dyDescent="0.25">
      <c r="K1383" s="295"/>
      <c r="L1383" s="295"/>
      <c r="M1383" s="295"/>
      <c r="N1383" s="295"/>
      <c r="O1383" s="295"/>
      <c r="P1383" s="295"/>
      <c r="Q1383" s="295"/>
      <c r="R1383" s="295"/>
      <c r="S1383" s="295"/>
      <c r="T1383" s="295"/>
      <c r="U1383" s="295"/>
      <c r="V1383" s="295"/>
      <c r="W1383" s="295"/>
    </row>
    <row r="1384" spans="11:23" x14ac:dyDescent="0.25">
      <c r="K1384" s="295"/>
      <c r="L1384" s="295"/>
      <c r="M1384" s="295"/>
      <c r="N1384" s="295"/>
      <c r="O1384" s="295"/>
      <c r="P1384" s="295"/>
      <c r="Q1384" s="295"/>
      <c r="R1384" s="295"/>
      <c r="S1384" s="295"/>
      <c r="T1384" s="295"/>
      <c r="U1384" s="295"/>
      <c r="V1384" s="295"/>
      <c r="W1384" s="295"/>
    </row>
    <row r="1385" spans="11:23" x14ac:dyDescent="0.25">
      <c r="K1385" s="295"/>
      <c r="L1385" s="295"/>
      <c r="M1385" s="295"/>
      <c r="N1385" s="295"/>
      <c r="O1385" s="295"/>
      <c r="P1385" s="295"/>
      <c r="Q1385" s="295"/>
      <c r="R1385" s="295"/>
      <c r="S1385" s="295"/>
      <c r="T1385" s="295"/>
      <c r="U1385" s="295"/>
      <c r="V1385" s="295"/>
      <c r="W1385" s="295"/>
    </row>
    <row r="1386" spans="11:23" x14ac:dyDescent="0.25">
      <c r="K1386" s="295"/>
      <c r="L1386" s="295"/>
      <c r="M1386" s="295"/>
      <c r="N1386" s="295"/>
      <c r="O1386" s="295"/>
      <c r="P1386" s="295"/>
      <c r="Q1386" s="295"/>
      <c r="R1386" s="295"/>
      <c r="S1386" s="295"/>
      <c r="T1386" s="295"/>
      <c r="U1386" s="295"/>
      <c r="V1386" s="295"/>
      <c r="W1386" s="295"/>
    </row>
    <row r="1387" spans="11:23" x14ac:dyDescent="0.25">
      <c r="K1387" s="295"/>
      <c r="L1387" s="295"/>
      <c r="M1387" s="295"/>
      <c r="N1387" s="295"/>
      <c r="O1387" s="295"/>
      <c r="P1387" s="295"/>
      <c r="Q1387" s="295"/>
      <c r="R1387" s="295"/>
      <c r="S1387" s="295"/>
      <c r="T1387" s="295"/>
      <c r="U1387" s="295"/>
      <c r="V1387" s="295"/>
      <c r="W1387" s="295"/>
    </row>
    <row r="1388" spans="11:23" x14ac:dyDescent="0.25">
      <c r="K1388" s="295"/>
      <c r="L1388" s="295"/>
      <c r="M1388" s="295"/>
      <c r="N1388" s="295"/>
      <c r="O1388" s="295"/>
      <c r="P1388" s="295"/>
      <c r="Q1388" s="295"/>
      <c r="R1388" s="295"/>
      <c r="S1388" s="295"/>
      <c r="T1388" s="295"/>
      <c r="U1388" s="295"/>
      <c r="V1388" s="295"/>
      <c r="W1388" s="295"/>
    </row>
    <row r="1389" spans="11:23" x14ac:dyDescent="0.25">
      <c r="K1389" s="295"/>
      <c r="L1389" s="295"/>
      <c r="M1389" s="295"/>
      <c r="N1389" s="295"/>
      <c r="O1389" s="295"/>
      <c r="P1389" s="295"/>
      <c r="Q1389" s="295"/>
      <c r="R1389" s="295"/>
      <c r="S1389" s="295"/>
      <c r="T1389" s="295"/>
      <c r="U1389" s="295"/>
      <c r="V1389" s="295"/>
      <c r="W1389" s="295"/>
    </row>
    <row r="1390" spans="11:23" x14ac:dyDescent="0.25">
      <c r="K1390" s="295"/>
      <c r="L1390" s="295"/>
      <c r="M1390" s="295"/>
      <c r="N1390" s="295"/>
      <c r="O1390" s="295"/>
      <c r="P1390" s="295"/>
      <c r="Q1390" s="295"/>
      <c r="R1390" s="295"/>
      <c r="S1390" s="295"/>
      <c r="T1390" s="295"/>
      <c r="U1390" s="295"/>
      <c r="V1390" s="295"/>
      <c r="W1390" s="295"/>
    </row>
    <row r="1391" spans="11:23" x14ac:dyDescent="0.25">
      <c r="K1391" s="295"/>
      <c r="L1391" s="295"/>
      <c r="M1391" s="295"/>
      <c r="N1391" s="295"/>
      <c r="O1391" s="295"/>
      <c r="P1391" s="295"/>
      <c r="Q1391" s="295"/>
      <c r="R1391" s="295"/>
      <c r="S1391" s="295"/>
      <c r="T1391" s="295"/>
      <c r="U1391" s="295"/>
      <c r="V1391" s="295"/>
      <c r="W1391" s="295"/>
    </row>
    <row r="1392" spans="11:23" x14ac:dyDescent="0.25">
      <c r="K1392" s="295"/>
      <c r="L1392" s="295"/>
      <c r="M1392" s="295"/>
      <c r="N1392" s="295"/>
      <c r="O1392" s="295"/>
      <c r="P1392" s="295"/>
      <c r="Q1392" s="295"/>
      <c r="R1392" s="295"/>
      <c r="S1392" s="295"/>
      <c r="T1392" s="295"/>
      <c r="U1392" s="295"/>
      <c r="V1392" s="295"/>
      <c r="W1392" s="295"/>
    </row>
    <row r="1393" spans="11:23" x14ac:dyDescent="0.25">
      <c r="K1393" s="295"/>
      <c r="L1393" s="295"/>
      <c r="M1393" s="295"/>
      <c r="N1393" s="295"/>
      <c r="O1393" s="295"/>
      <c r="P1393" s="295"/>
      <c r="Q1393" s="295"/>
      <c r="R1393" s="295"/>
      <c r="S1393" s="295"/>
      <c r="T1393" s="295"/>
      <c r="U1393" s="295"/>
      <c r="V1393" s="295"/>
      <c r="W1393" s="295"/>
    </row>
    <row r="1394" spans="11:23" x14ac:dyDescent="0.25">
      <c r="K1394" s="295"/>
      <c r="L1394" s="295"/>
      <c r="M1394" s="295"/>
      <c r="N1394" s="295"/>
      <c r="O1394" s="295"/>
      <c r="P1394" s="295"/>
      <c r="Q1394" s="295"/>
      <c r="R1394" s="295"/>
      <c r="S1394" s="295"/>
      <c r="T1394" s="295"/>
      <c r="U1394" s="295"/>
      <c r="V1394" s="295"/>
      <c r="W1394" s="295"/>
    </row>
    <row r="1395" spans="11:23" x14ac:dyDescent="0.25">
      <c r="K1395" s="295"/>
      <c r="L1395" s="295"/>
      <c r="M1395" s="295"/>
      <c r="N1395" s="295"/>
      <c r="O1395" s="295"/>
      <c r="P1395" s="295"/>
      <c r="Q1395" s="295"/>
      <c r="R1395" s="295"/>
      <c r="S1395" s="295"/>
      <c r="T1395" s="295"/>
      <c r="U1395" s="295"/>
      <c r="V1395" s="295"/>
      <c r="W1395" s="295"/>
    </row>
    <row r="1396" spans="11:23" x14ac:dyDescent="0.25">
      <c r="K1396" s="295"/>
      <c r="L1396" s="295"/>
      <c r="M1396" s="295"/>
      <c r="N1396" s="295"/>
      <c r="O1396" s="295"/>
      <c r="P1396" s="295"/>
      <c r="Q1396" s="295"/>
      <c r="R1396" s="295"/>
      <c r="S1396" s="295"/>
      <c r="T1396" s="295"/>
      <c r="U1396" s="295"/>
      <c r="V1396" s="295"/>
      <c r="W1396" s="295"/>
    </row>
    <row r="1397" spans="11:23" x14ac:dyDescent="0.25">
      <c r="K1397" s="295"/>
      <c r="L1397" s="295"/>
      <c r="M1397" s="295"/>
      <c r="N1397" s="295"/>
      <c r="O1397" s="295"/>
      <c r="P1397" s="295"/>
      <c r="Q1397" s="295"/>
      <c r="R1397" s="295"/>
      <c r="S1397" s="295"/>
      <c r="T1397" s="295"/>
      <c r="U1397" s="295"/>
      <c r="V1397" s="295"/>
      <c r="W1397" s="295"/>
    </row>
    <row r="1398" spans="11:23" x14ac:dyDescent="0.25">
      <c r="K1398" s="295"/>
      <c r="L1398" s="295"/>
      <c r="M1398" s="295"/>
      <c r="N1398" s="295"/>
      <c r="O1398" s="295"/>
      <c r="P1398" s="295"/>
      <c r="Q1398" s="295"/>
      <c r="R1398" s="295"/>
      <c r="S1398" s="295"/>
      <c r="T1398" s="295"/>
      <c r="U1398" s="295"/>
      <c r="V1398" s="295"/>
      <c r="W1398" s="295"/>
    </row>
    <row r="1399" spans="11:23" x14ac:dyDescent="0.25">
      <c r="K1399" s="295"/>
      <c r="L1399" s="295"/>
      <c r="M1399" s="295"/>
      <c r="N1399" s="295"/>
      <c r="O1399" s="295"/>
      <c r="P1399" s="295"/>
      <c r="Q1399" s="295"/>
      <c r="R1399" s="295"/>
      <c r="S1399" s="295"/>
      <c r="T1399" s="295"/>
      <c r="U1399" s="295"/>
      <c r="V1399" s="295"/>
      <c r="W1399" s="295"/>
    </row>
    <row r="1400" spans="11:23" x14ac:dyDescent="0.25">
      <c r="K1400" s="295"/>
      <c r="L1400" s="295"/>
      <c r="M1400" s="295"/>
      <c r="N1400" s="295"/>
      <c r="O1400" s="295"/>
      <c r="P1400" s="295"/>
      <c r="Q1400" s="295"/>
      <c r="R1400" s="295"/>
      <c r="S1400" s="295"/>
      <c r="T1400" s="295"/>
      <c r="U1400" s="295"/>
      <c r="V1400" s="295"/>
      <c r="W1400" s="295"/>
    </row>
    <row r="1401" spans="11:23" x14ac:dyDescent="0.25">
      <c r="K1401" s="295"/>
      <c r="L1401" s="295"/>
      <c r="M1401" s="295"/>
      <c r="N1401" s="295"/>
      <c r="O1401" s="295"/>
      <c r="P1401" s="295"/>
      <c r="Q1401" s="295"/>
      <c r="R1401" s="295"/>
      <c r="S1401" s="295"/>
      <c r="T1401" s="295"/>
      <c r="U1401" s="295"/>
      <c r="V1401" s="295"/>
      <c r="W1401" s="295"/>
    </row>
    <row r="1402" spans="11:23" x14ac:dyDescent="0.25">
      <c r="K1402" s="295"/>
      <c r="L1402" s="295"/>
      <c r="M1402" s="295"/>
      <c r="N1402" s="295"/>
      <c r="O1402" s="295"/>
      <c r="P1402" s="295"/>
      <c r="Q1402" s="295"/>
      <c r="R1402" s="295"/>
      <c r="S1402" s="295"/>
      <c r="T1402" s="295"/>
      <c r="U1402" s="295"/>
      <c r="V1402" s="295"/>
      <c r="W1402" s="295"/>
    </row>
    <row r="1403" spans="11:23" x14ac:dyDescent="0.25">
      <c r="K1403" s="295"/>
      <c r="L1403" s="295"/>
      <c r="M1403" s="295"/>
      <c r="N1403" s="295"/>
      <c r="O1403" s="295"/>
      <c r="P1403" s="295"/>
      <c r="Q1403" s="295"/>
      <c r="R1403" s="295"/>
      <c r="S1403" s="295"/>
      <c r="T1403" s="295"/>
      <c r="U1403" s="295"/>
      <c r="V1403" s="295"/>
      <c r="W1403" s="295"/>
    </row>
    <row r="1404" spans="11:23" x14ac:dyDescent="0.25">
      <c r="K1404" s="295"/>
      <c r="L1404" s="295"/>
      <c r="M1404" s="295"/>
      <c r="N1404" s="295"/>
      <c r="O1404" s="295"/>
      <c r="P1404" s="295"/>
      <c r="Q1404" s="295"/>
      <c r="R1404" s="295"/>
      <c r="S1404" s="295"/>
      <c r="T1404" s="295"/>
      <c r="U1404" s="295"/>
      <c r="V1404" s="295"/>
      <c r="W1404" s="295"/>
    </row>
    <row r="1405" spans="11:23" x14ac:dyDescent="0.25">
      <c r="K1405" s="295"/>
      <c r="L1405" s="295"/>
      <c r="M1405" s="295"/>
      <c r="N1405" s="295"/>
      <c r="O1405" s="295"/>
      <c r="P1405" s="295"/>
      <c r="Q1405" s="295"/>
      <c r="R1405" s="295"/>
      <c r="S1405" s="295"/>
      <c r="T1405" s="295"/>
      <c r="U1405" s="295"/>
      <c r="V1405" s="295"/>
      <c r="W1405" s="295"/>
    </row>
    <row r="1406" spans="11:23" x14ac:dyDescent="0.25">
      <c r="K1406" s="295"/>
      <c r="L1406" s="295"/>
      <c r="M1406" s="295"/>
      <c r="N1406" s="295"/>
      <c r="O1406" s="295"/>
      <c r="P1406" s="295"/>
      <c r="Q1406" s="295"/>
      <c r="R1406" s="295"/>
      <c r="S1406" s="295"/>
      <c r="T1406" s="295"/>
      <c r="U1406" s="295"/>
      <c r="V1406" s="295"/>
      <c r="W1406" s="295"/>
    </row>
    <row r="1407" spans="11:23" x14ac:dyDescent="0.25">
      <c r="K1407" s="295"/>
      <c r="L1407" s="295"/>
      <c r="M1407" s="295"/>
      <c r="N1407" s="295"/>
      <c r="O1407" s="295"/>
      <c r="P1407" s="295"/>
      <c r="Q1407" s="295"/>
      <c r="R1407" s="295"/>
      <c r="S1407" s="295"/>
      <c r="T1407" s="295"/>
      <c r="U1407" s="295"/>
      <c r="V1407" s="295"/>
      <c r="W1407" s="295"/>
    </row>
    <row r="1408" spans="11:23" x14ac:dyDescent="0.25">
      <c r="K1408" s="295"/>
      <c r="L1408" s="295"/>
      <c r="M1408" s="295"/>
      <c r="N1408" s="295"/>
      <c r="O1408" s="295"/>
      <c r="P1408" s="295"/>
      <c r="Q1408" s="295"/>
      <c r="R1408" s="295"/>
      <c r="S1408" s="295"/>
      <c r="T1408" s="295"/>
      <c r="U1408" s="295"/>
      <c r="V1408" s="295"/>
      <c r="W1408" s="295"/>
    </row>
    <row r="1409" spans="11:23" x14ac:dyDescent="0.25">
      <c r="K1409" s="295"/>
      <c r="L1409" s="295"/>
      <c r="M1409" s="295"/>
      <c r="N1409" s="295"/>
      <c r="O1409" s="295"/>
      <c r="P1409" s="295"/>
      <c r="Q1409" s="295"/>
      <c r="R1409" s="295"/>
      <c r="S1409" s="295"/>
      <c r="T1409" s="295"/>
      <c r="U1409" s="295"/>
      <c r="V1409" s="295"/>
      <c r="W1409" s="295"/>
    </row>
    <row r="1410" spans="11:23" x14ac:dyDescent="0.25">
      <c r="K1410" s="295"/>
      <c r="L1410" s="295"/>
      <c r="M1410" s="295"/>
      <c r="N1410" s="295"/>
      <c r="O1410" s="295"/>
      <c r="P1410" s="295"/>
      <c r="Q1410" s="295"/>
      <c r="R1410" s="295"/>
      <c r="S1410" s="295"/>
      <c r="T1410" s="295"/>
      <c r="U1410" s="295"/>
      <c r="V1410" s="295"/>
      <c r="W1410" s="295"/>
    </row>
    <row r="1411" spans="11:23" x14ac:dyDescent="0.25">
      <c r="K1411" s="295"/>
      <c r="L1411" s="295"/>
      <c r="M1411" s="295"/>
      <c r="N1411" s="295"/>
      <c r="O1411" s="295"/>
      <c r="P1411" s="295"/>
      <c r="Q1411" s="295"/>
      <c r="R1411" s="295"/>
      <c r="S1411" s="295"/>
      <c r="T1411" s="295"/>
      <c r="U1411" s="295"/>
      <c r="V1411" s="295"/>
      <c r="W1411" s="295"/>
    </row>
    <row r="1412" spans="11:23" x14ac:dyDescent="0.25">
      <c r="K1412" s="295"/>
      <c r="L1412" s="295"/>
      <c r="M1412" s="295"/>
      <c r="N1412" s="295"/>
      <c r="O1412" s="295"/>
      <c r="P1412" s="295"/>
      <c r="Q1412" s="295"/>
      <c r="R1412" s="295"/>
      <c r="S1412" s="295"/>
      <c r="T1412" s="295"/>
      <c r="U1412" s="295"/>
      <c r="V1412" s="295"/>
      <c r="W1412" s="295"/>
    </row>
    <row r="1413" spans="11:23" x14ac:dyDescent="0.25">
      <c r="K1413" s="295"/>
      <c r="L1413" s="295"/>
      <c r="M1413" s="295"/>
      <c r="N1413" s="295"/>
      <c r="O1413" s="295"/>
      <c r="P1413" s="295"/>
      <c r="Q1413" s="295"/>
      <c r="R1413" s="295"/>
      <c r="S1413" s="295"/>
      <c r="T1413" s="295"/>
      <c r="U1413" s="295"/>
      <c r="V1413" s="295"/>
      <c r="W1413" s="295"/>
    </row>
    <row r="1414" spans="11:23" x14ac:dyDescent="0.25">
      <c r="K1414" s="295"/>
      <c r="L1414" s="295"/>
      <c r="M1414" s="295"/>
      <c r="N1414" s="295"/>
      <c r="O1414" s="295"/>
      <c r="P1414" s="295"/>
      <c r="Q1414" s="295"/>
      <c r="R1414" s="295"/>
      <c r="S1414" s="295"/>
      <c r="T1414" s="295"/>
      <c r="U1414" s="295"/>
      <c r="V1414" s="295"/>
      <c r="W1414" s="295"/>
    </row>
    <row r="1415" spans="11:23" x14ac:dyDescent="0.25">
      <c r="K1415" s="295"/>
      <c r="L1415" s="295"/>
      <c r="M1415" s="295"/>
      <c r="N1415" s="295"/>
      <c r="O1415" s="295"/>
      <c r="P1415" s="295"/>
      <c r="Q1415" s="295"/>
      <c r="R1415" s="295"/>
      <c r="S1415" s="295"/>
      <c r="T1415" s="295"/>
      <c r="U1415" s="295"/>
      <c r="V1415" s="295"/>
      <c r="W1415" s="295"/>
    </row>
    <row r="1416" spans="11:23" x14ac:dyDescent="0.25">
      <c r="K1416" s="295"/>
      <c r="L1416" s="295"/>
      <c r="M1416" s="295"/>
      <c r="N1416" s="295"/>
      <c r="O1416" s="295"/>
      <c r="P1416" s="295"/>
      <c r="Q1416" s="295"/>
      <c r="R1416" s="295"/>
      <c r="S1416" s="295"/>
      <c r="T1416" s="295"/>
      <c r="U1416" s="295"/>
      <c r="V1416" s="295"/>
      <c r="W1416" s="295"/>
    </row>
    <row r="1417" spans="11:23" x14ac:dyDescent="0.25">
      <c r="K1417" s="295"/>
      <c r="L1417" s="295"/>
      <c r="M1417" s="295"/>
      <c r="N1417" s="295"/>
      <c r="O1417" s="295"/>
      <c r="P1417" s="295"/>
      <c r="Q1417" s="295"/>
      <c r="R1417" s="295"/>
      <c r="S1417" s="295"/>
      <c r="T1417" s="295"/>
      <c r="U1417" s="295"/>
      <c r="V1417" s="295"/>
      <c r="W1417" s="295"/>
    </row>
    <row r="1418" spans="11:23" x14ac:dyDescent="0.25">
      <c r="K1418" s="295"/>
      <c r="L1418" s="295"/>
      <c r="M1418" s="295"/>
      <c r="N1418" s="295"/>
      <c r="O1418" s="295"/>
      <c r="P1418" s="295"/>
      <c r="Q1418" s="295"/>
      <c r="R1418" s="295"/>
      <c r="S1418" s="295"/>
      <c r="T1418" s="295"/>
      <c r="U1418" s="295"/>
      <c r="V1418" s="295"/>
      <c r="W1418" s="295"/>
    </row>
    <row r="1419" spans="11:23" x14ac:dyDescent="0.25">
      <c r="K1419" s="295"/>
      <c r="L1419" s="295"/>
      <c r="M1419" s="295"/>
      <c r="N1419" s="295"/>
      <c r="O1419" s="295"/>
      <c r="P1419" s="295"/>
      <c r="Q1419" s="295"/>
      <c r="R1419" s="295"/>
      <c r="S1419" s="295"/>
      <c r="T1419" s="295"/>
      <c r="U1419" s="295"/>
      <c r="V1419" s="295"/>
      <c r="W1419" s="295"/>
    </row>
    <row r="1420" spans="11:23" x14ac:dyDescent="0.25">
      <c r="K1420" s="295"/>
      <c r="L1420" s="295"/>
      <c r="M1420" s="295"/>
      <c r="N1420" s="295"/>
      <c r="O1420" s="295"/>
      <c r="P1420" s="295"/>
      <c r="Q1420" s="295"/>
      <c r="R1420" s="295"/>
      <c r="S1420" s="295"/>
      <c r="T1420" s="295"/>
      <c r="U1420" s="295"/>
      <c r="V1420" s="295"/>
      <c r="W1420" s="295"/>
    </row>
    <row r="1421" spans="11:23" x14ac:dyDescent="0.25">
      <c r="K1421" s="295"/>
      <c r="L1421" s="295"/>
      <c r="M1421" s="295"/>
      <c r="N1421" s="295"/>
      <c r="O1421" s="295"/>
      <c r="P1421" s="295"/>
      <c r="Q1421" s="295"/>
      <c r="R1421" s="295"/>
      <c r="S1421" s="295"/>
      <c r="T1421" s="295"/>
      <c r="U1421" s="295"/>
      <c r="V1421" s="295"/>
      <c r="W1421" s="295"/>
    </row>
    <row r="1422" spans="11:23" x14ac:dyDescent="0.25">
      <c r="K1422" s="295"/>
      <c r="L1422" s="295"/>
      <c r="M1422" s="295"/>
      <c r="N1422" s="295"/>
      <c r="O1422" s="295"/>
      <c r="P1422" s="295"/>
      <c r="Q1422" s="295"/>
      <c r="R1422" s="295"/>
      <c r="S1422" s="295"/>
      <c r="T1422" s="295"/>
      <c r="U1422" s="295"/>
      <c r="V1422" s="295"/>
      <c r="W1422" s="295"/>
    </row>
    <row r="1423" spans="11:23" x14ac:dyDescent="0.25">
      <c r="K1423" s="295"/>
      <c r="L1423" s="295"/>
      <c r="M1423" s="295"/>
      <c r="N1423" s="295"/>
      <c r="O1423" s="295"/>
      <c r="P1423" s="295"/>
      <c r="Q1423" s="295"/>
      <c r="R1423" s="295"/>
      <c r="S1423" s="295"/>
      <c r="T1423" s="295"/>
      <c r="U1423" s="295"/>
      <c r="V1423" s="295"/>
      <c r="W1423" s="295"/>
    </row>
    <row r="1424" spans="11:23" x14ac:dyDescent="0.25">
      <c r="K1424" s="295"/>
      <c r="L1424" s="295"/>
      <c r="M1424" s="295"/>
      <c r="N1424" s="295"/>
      <c r="O1424" s="295"/>
      <c r="P1424" s="295"/>
      <c r="Q1424" s="295"/>
      <c r="R1424" s="295"/>
      <c r="S1424" s="295"/>
      <c r="T1424" s="295"/>
      <c r="U1424" s="295"/>
      <c r="V1424" s="295"/>
      <c r="W1424" s="295"/>
    </row>
    <row r="1425" spans="11:23" x14ac:dyDescent="0.25">
      <c r="K1425" s="295"/>
      <c r="L1425" s="295"/>
      <c r="M1425" s="295"/>
      <c r="N1425" s="295"/>
      <c r="O1425" s="295"/>
      <c r="P1425" s="295"/>
      <c r="Q1425" s="295"/>
      <c r="R1425" s="295"/>
      <c r="S1425" s="295"/>
      <c r="T1425" s="295"/>
      <c r="U1425" s="295"/>
      <c r="V1425" s="295"/>
      <c r="W1425" s="295"/>
    </row>
    <row r="1426" spans="11:23" x14ac:dyDescent="0.25">
      <c r="K1426" s="295"/>
      <c r="L1426" s="295"/>
      <c r="M1426" s="295"/>
      <c r="N1426" s="295"/>
      <c r="O1426" s="295"/>
      <c r="P1426" s="295"/>
      <c r="Q1426" s="295"/>
      <c r="R1426" s="295"/>
      <c r="S1426" s="295"/>
      <c r="T1426" s="295"/>
      <c r="U1426" s="295"/>
      <c r="V1426" s="295"/>
      <c r="W1426" s="295"/>
    </row>
    <row r="1427" spans="11:23" x14ac:dyDescent="0.25">
      <c r="K1427" s="295"/>
      <c r="L1427" s="295"/>
      <c r="M1427" s="295"/>
      <c r="N1427" s="295"/>
      <c r="O1427" s="295"/>
      <c r="P1427" s="295"/>
      <c r="Q1427" s="295"/>
      <c r="R1427" s="295"/>
      <c r="S1427" s="295"/>
      <c r="T1427" s="295"/>
      <c r="U1427" s="295"/>
      <c r="V1427" s="295"/>
      <c r="W1427" s="295"/>
    </row>
    <row r="1428" spans="11:23" x14ac:dyDescent="0.25">
      <c r="K1428" s="295"/>
      <c r="L1428" s="295"/>
      <c r="M1428" s="295"/>
      <c r="N1428" s="295"/>
      <c r="O1428" s="295"/>
      <c r="P1428" s="295"/>
      <c r="Q1428" s="295"/>
      <c r="R1428" s="295"/>
      <c r="S1428" s="295"/>
      <c r="T1428" s="295"/>
      <c r="U1428" s="295"/>
      <c r="V1428" s="295"/>
      <c r="W1428" s="295"/>
    </row>
    <row r="1429" spans="11:23" x14ac:dyDescent="0.25">
      <c r="K1429" s="295"/>
      <c r="L1429" s="295"/>
      <c r="M1429" s="295"/>
      <c r="N1429" s="295"/>
      <c r="O1429" s="295"/>
      <c r="P1429" s="295"/>
      <c r="Q1429" s="295"/>
      <c r="R1429" s="295"/>
      <c r="S1429" s="295"/>
      <c r="T1429" s="295"/>
      <c r="U1429" s="295"/>
      <c r="V1429" s="295"/>
      <c r="W1429" s="295"/>
    </row>
    <row r="1430" spans="11:23" x14ac:dyDescent="0.25">
      <c r="K1430" s="295"/>
      <c r="L1430" s="295"/>
      <c r="M1430" s="295"/>
      <c r="N1430" s="295"/>
      <c r="O1430" s="295"/>
      <c r="P1430" s="295"/>
      <c r="Q1430" s="295"/>
      <c r="R1430" s="295"/>
      <c r="S1430" s="295"/>
      <c r="T1430" s="295"/>
      <c r="U1430" s="295"/>
      <c r="V1430" s="295"/>
      <c r="W1430" s="295"/>
    </row>
    <row r="1431" spans="11:23" x14ac:dyDescent="0.25">
      <c r="K1431" s="295"/>
      <c r="L1431" s="295"/>
      <c r="M1431" s="295"/>
      <c r="N1431" s="295"/>
      <c r="O1431" s="295"/>
      <c r="P1431" s="295"/>
      <c r="Q1431" s="295"/>
      <c r="R1431" s="295"/>
      <c r="S1431" s="295"/>
      <c r="T1431" s="295"/>
      <c r="U1431" s="295"/>
      <c r="V1431" s="295"/>
      <c r="W1431" s="295"/>
    </row>
    <row r="1432" spans="11:23" x14ac:dyDescent="0.25">
      <c r="K1432" s="295"/>
      <c r="L1432" s="295"/>
      <c r="M1432" s="295"/>
      <c r="N1432" s="295"/>
      <c r="O1432" s="295"/>
      <c r="P1432" s="295"/>
      <c r="Q1432" s="295"/>
      <c r="R1432" s="295"/>
      <c r="S1432" s="295"/>
      <c r="T1432" s="295"/>
      <c r="U1432" s="295"/>
      <c r="V1432" s="295"/>
      <c r="W1432" s="295"/>
    </row>
    <row r="1433" spans="11:23" x14ac:dyDescent="0.25">
      <c r="K1433" s="295"/>
      <c r="L1433" s="295"/>
      <c r="M1433" s="295"/>
      <c r="N1433" s="295"/>
      <c r="O1433" s="295"/>
      <c r="P1433" s="295"/>
      <c r="Q1433" s="295"/>
      <c r="R1433" s="295"/>
      <c r="S1433" s="295"/>
      <c r="T1433" s="295"/>
      <c r="U1433" s="295"/>
      <c r="V1433" s="295"/>
      <c r="W1433" s="295"/>
    </row>
    <row r="1434" spans="11:23" x14ac:dyDescent="0.25">
      <c r="K1434" s="295"/>
      <c r="L1434" s="295"/>
      <c r="M1434" s="295"/>
      <c r="N1434" s="295"/>
      <c r="O1434" s="295"/>
      <c r="P1434" s="295"/>
      <c r="Q1434" s="295"/>
      <c r="R1434" s="295"/>
      <c r="S1434" s="295"/>
      <c r="T1434" s="295"/>
      <c r="U1434" s="295"/>
      <c r="V1434" s="295"/>
      <c r="W1434" s="295"/>
    </row>
    <row r="1435" spans="11:23" x14ac:dyDescent="0.25">
      <c r="K1435" s="295"/>
      <c r="L1435" s="295"/>
      <c r="M1435" s="295"/>
      <c r="N1435" s="295"/>
      <c r="O1435" s="295"/>
      <c r="P1435" s="295"/>
      <c r="Q1435" s="295"/>
      <c r="R1435" s="295"/>
      <c r="S1435" s="295"/>
      <c r="T1435" s="295"/>
      <c r="U1435" s="295"/>
      <c r="V1435" s="295"/>
      <c r="W1435" s="295"/>
    </row>
    <row r="1436" spans="11:23" x14ac:dyDescent="0.25">
      <c r="K1436" s="295"/>
      <c r="L1436" s="295"/>
      <c r="M1436" s="295"/>
      <c r="N1436" s="295"/>
      <c r="O1436" s="295"/>
      <c r="P1436" s="295"/>
      <c r="Q1436" s="295"/>
      <c r="R1436" s="295"/>
      <c r="S1436" s="295"/>
      <c r="T1436" s="295"/>
      <c r="U1436" s="295"/>
      <c r="V1436" s="295"/>
      <c r="W1436" s="295"/>
    </row>
    <row r="1437" spans="11:23" x14ac:dyDescent="0.25">
      <c r="K1437" s="295"/>
      <c r="L1437" s="295"/>
      <c r="M1437" s="295"/>
      <c r="N1437" s="295"/>
      <c r="O1437" s="295"/>
      <c r="P1437" s="295"/>
      <c r="Q1437" s="295"/>
      <c r="R1437" s="295"/>
      <c r="S1437" s="295"/>
      <c r="T1437" s="295"/>
      <c r="U1437" s="295"/>
      <c r="V1437" s="295"/>
      <c r="W1437" s="295"/>
    </row>
    <row r="1438" spans="11:23" x14ac:dyDescent="0.25">
      <c r="K1438" s="295"/>
      <c r="L1438" s="295"/>
      <c r="M1438" s="295"/>
      <c r="N1438" s="295"/>
      <c r="O1438" s="295"/>
      <c r="P1438" s="295"/>
      <c r="Q1438" s="295"/>
      <c r="R1438" s="295"/>
      <c r="S1438" s="295"/>
      <c r="T1438" s="295"/>
      <c r="U1438" s="295"/>
      <c r="V1438" s="295"/>
      <c r="W1438" s="295"/>
    </row>
    <row r="1439" spans="11:23" x14ac:dyDescent="0.25">
      <c r="K1439" s="295"/>
      <c r="L1439" s="295"/>
      <c r="M1439" s="295"/>
      <c r="N1439" s="295"/>
      <c r="O1439" s="295"/>
      <c r="P1439" s="295"/>
      <c r="Q1439" s="295"/>
      <c r="R1439" s="295"/>
      <c r="S1439" s="295"/>
      <c r="T1439" s="295"/>
      <c r="U1439" s="295"/>
      <c r="V1439" s="295"/>
      <c r="W1439" s="295"/>
    </row>
    <row r="1440" spans="11:23" x14ac:dyDescent="0.25">
      <c r="K1440" s="310" t="s">
        <v>600</v>
      </c>
      <c r="L1440" s="310" t="s">
        <v>600</v>
      </c>
      <c r="M1440" s="310" t="s">
        <v>600</v>
      </c>
      <c r="N1440" s="310" t="s">
        <v>600</v>
      </c>
      <c r="O1440" s="310" t="s">
        <v>600</v>
      </c>
      <c r="P1440" s="310" t="s">
        <v>600</v>
      </c>
      <c r="Q1440" s="310" t="s">
        <v>600</v>
      </c>
      <c r="R1440" s="310" t="s">
        <v>600</v>
      </c>
      <c r="S1440" s="310" t="s">
        <v>600</v>
      </c>
      <c r="T1440" s="310" t="s">
        <v>600</v>
      </c>
      <c r="U1440" s="310" t="s">
        <v>600</v>
      </c>
      <c r="V1440" s="310" t="s">
        <v>600</v>
      </c>
      <c r="W1440" s="310" t="s">
        <v>600</v>
      </c>
    </row>
    <row r="1441" spans="11:23" x14ac:dyDescent="0.25">
      <c r="K1441" s="295"/>
      <c r="L1441" s="295"/>
      <c r="M1441" s="295"/>
      <c r="N1441" s="295"/>
      <c r="O1441" s="295"/>
      <c r="P1441" s="295"/>
      <c r="Q1441" s="295"/>
      <c r="R1441" s="295"/>
      <c r="S1441" s="295"/>
      <c r="T1441" s="295"/>
      <c r="U1441" s="295"/>
      <c r="V1441" s="295"/>
      <c r="W1441" s="295"/>
    </row>
    <row r="1442" spans="11:23" x14ac:dyDescent="0.25">
      <c r="K1442" s="295"/>
      <c r="L1442" s="295"/>
      <c r="M1442" s="295"/>
      <c r="N1442" s="295"/>
      <c r="O1442" s="295"/>
      <c r="P1442" s="295"/>
      <c r="Q1442" s="295"/>
      <c r="R1442" s="295"/>
      <c r="S1442" s="295"/>
      <c r="T1442" s="295"/>
      <c r="U1442" s="295"/>
      <c r="V1442" s="295"/>
      <c r="W1442" s="295"/>
    </row>
    <row r="1443" spans="11:23" x14ac:dyDescent="0.25">
      <c r="K1443" s="295"/>
      <c r="L1443" s="295"/>
      <c r="M1443" s="295"/>
      <c r="N1443" s="295"/>
      <c r="O1443" s="295"/>
      <c r="P1443" s="295"/>
      <c r="Q1443" s="295"/>
      <c r="R1443" s="295"/>
      <c r="S1443" s="295"/>
      <c r="T1443" s="295"/>
      <c r="U1443" s="295"/>
      <c r="V1443" s="295"/>
      <c r="W1443" s="295"/>
    </row>
    <row r="1444" spans="11:23" x14ac:dyDescent="0.25">
      <c r="K1444" s="295"/>
      <c r="L1444" s="295"/>
      <c r="M1444" s="295"/>
      <c r="N1444" s="295"/>
      <c r="O1444" s="295"/>
      <c r="P1444" s="295"/>
      <c r="Q1444" s="295"/>
      <c r="R1444" s="295"/>
      <c r="S1444" s="295"/>
      <c r="T1444" s="295"/>
      <c r="U1444" s="295"/>
      <c r="V1444" s="295"/>
      <c r="W1444" s="295"/>
    </row>
    <row r="1445" spans="11:23" x14ac:dyDescent="0.25">
      <c r="K1445" s="295"/>
      <c r="L1445" s="295"/>
      <c r="M1445" s="295"/>
      <c r="N1445" s="295"/>
      <c r="O1445" s="295"/>
      <c r="P1445" s="295"/>
      <c r="Q1445" s="295"/>
      <c r="R1445" s="295"/>
      <c r="S1445" s="295"/>
      <c r="T1445" s="295"/>
      <c r="U1445" s="295"/>
      <c r="V1445" s="295"/>
      <c r="W1445" s="295"/>
    </row>
    <row r="1446" spans="11:23" x14ac:dyDescent="0.25">
      <c r="K1446" s="295"/>
      <c r="L1446" s="295"/>
      <c r="M1446" s="295"/>
      <c r="N1446" s="295"/>
      <c r="O1446" s="295"/>
      <c r="P1446" s="295"/>
      <c r="Q1446" s="295"/>
      <c r="R1446" s="295"/>
      <c r="S1446" s="295"/>
      <c r="T1446" s="295"/>
      <c r="U1446" s="295"/>
      <c r="V1446" s="295"/>
      <c r="W1446" s="295"/>
    </row>
    <row r="1447" spans="11:23" x14ac:dyDescent="0.25">
      <c r="K1447" s="295"/>
      <c r="L1447" s="295"/>
      <c r="M1447" s="295"/>
      <c r="N1447" s="295"/>
      <c r="O1447" s="295"/>
      <c r="P1447" s="295"/>
      <c r="Q1447" s="295"/>
      <c r="R1447" s="295"/>
      <c r="S1447" s="295"/>
      <c r="T1447" s="295"/>
      <c r="U1447" s="295"/>
      <c r="V1447" s="295"/>
      <c r="W1447" s="295"/>
    </row>
    <row r="1448" spans="11:23" x14ac:dyDescent="0.25">
      <c r="K1448" s="295"/>
      <c r="L1448" s="295"/>
      <c r="M1448" s="295"/>
      <c r="N1448" s="295"/>
      <c r="O1448" s="295"/>
      <c r="P1448" s="295"/>
      <c r="Q1448" s="295"/>
      <c r="R1448" s="295"/>
      <c r="S1448" s="295"/>
      <c r="T1448" s="295"/>
      <c r="U1448" s="295"/>
      <c r="V1448" s="295"/>
      <c r="W1448" s="295"/>
    </row>
    <row r="1449" spans="11:23" x14ac:dyDescent="0.25">
      <c r="K1449" s="295"/>
      <c r="L1449" s="295"/>
      <c r="M1449" s="295"/>
      <c r="N1449" s="295"/>
      <c r="O1449" s="295"/>
      <c r="P1449" s="295"/>
      <c r="Q1449" s="295"/>
      <c r="R1449" s="295"/>
      <c r="S1449" s="295"/>
      <c r="T1449" s="295"/>
      <c r="U1449" s="295"/>
      <c r="V1449" s="295"/>
      <c r="W1449" s="295"/>
    </row>
    <row r="1450" spans="11:23" x14ac:dyDescent="0.25">
      <c r="K1450" s="295"/>
      <c r="L1450" s="295"/>
      <c r="M1450" s="295"/>
      <c r="N1450" s="295"/>
      <c r="O1450" s="295"/>
      <c r="P1450" s="295"/>
      <c r="Q1450" s="295"/>
      <c r="R1450" s="295"/>
      <c r="S1450" s="295"/>
      <c r="T1450" s="295"/>
      <c r="U1450" s="295"/>
      <c r="V1450" s="295"/>
      <c r="W1450" s="295"/>
    </row>
    <row r="1451" spans="11:23" x14ac:dyDescent="0.25">
      <c r="K1451" s="295"/>
      <c r="L1451" s="295"/>
      <c r="M1451" s="295"/>
      <c r="N1451" s="295"/>
      <c r="O1451" s="295"/>
      <c r="P1451" s="295"/>
      <c r="Q1451" s="295"/>
      <c r="R1451" s="295"/>
      <c r="S1451" s="295"/>
      <c r="T1451" s="295"/>
      <c r="U1451" s="295"/>
      <c r="V1451" s="295"/>
      <c r="W1451" s="295"/>
    </row>
    <row r="1452" spans="11:23" x14ac:dyDescent="0.25">
      <c r="K1452" s="295"/>
      <c r="L1452" s="295"/>
      <c r="M1452" s="295"/>
      <c r="N1452" s="295"/>
      <c r="O1452" s="295"/>
      <c r="P1452" s="295"/>
      <c r="Q1452" s="295"/>
      <c r="R1452" s="295"/>
      <c r="S1452" s="295"/>
      <c r="T1452" s="295"/>
      <c r="U1452" s="295"/>
      <c r="V1452" s="295"/>
      <c r="W1452" s="295"/>
    </row>
    <row r="1453" spans="11:23" x14ac:dyDescent="0.25">
      <c r="K1453" s="295"/>
      <c r="L1453" s="295"/>
      <c r="M1453" s="295"/>
      <c r="N1453" s="295"/>
      <c r="O1453" s="295"/>
      <c r="P1453" s="295"/>
      <c r="Q1453" s="295"/>
      <c r="R1453" s="295"/>
      <c r="S1453" s="295"/>
      <c r="T1453" s="295"/>
      <c r="U1453" s="295"/>
      <c r="V1453" s="295"/>
      <c r="W1453" s="295"/>
    </row>
    <row r="1454" spans="11:23" x14ac:dyDescent="0.25">
      <c r="K1454" s="295"/>
      <c r="L1454" s="295"/>
      <c r="M1454" s="295"/>
      <c r="N1454" s="295"/>
      <c r="O1454" s="295"/>
      <c r="P1454" s="295"/>
      <c r="Q1454" s="295"/>
      <c r="R1454" s="295"/>
      <c r="S1454" s="295"/>
      <c r="T1454" s="295"/>
      <c r="U1454" s="295"/>
      <c r="V1454" s="295"/>
      <c r="W1454" s="295"/>
    </row>
    <row r="1455" spans="11:23" x14ac:dyDescent="0.25">
      <c r="K1455" s="295"/>
      <c r="L1455" s="295"/>
      <c r="M1455" s="295"/>
      <c r="N1455" s="295"/>
      <c r="O1455" s="295"/>
      <c r="P1455" s="295"/>
      <c r="Q1455" s="295"/>
      <c r="R1455" s="295"/>
      <c r="S1455" s="295"/>
      <c r="T1455" s="295"/>
      <c r="U1455" s="295"/>
      <c r="V1455" s="295"/>
      <c r="W1455" s="295"/>
    </row>
    <row r="1456" spans="11:23" x14ac:dyDescent="0.25">
      <c r="K1456" s="295"/>
      <c r="L1456" s="295"/>
      <c r="M1456" s="295"/>
      <c r="N1456" s="295"/>
      <c r="O1456" s="295"/>
      <c r="P1456" s="295"/>
      <c r="Q1456" s="295"/>
      <c r="R1456" s="295"/>
      <c r="S1456" s="295"/>
      <c r="T1456" s="295"/>
      <c r="U1456" s="295"/>
      <c r="V1456" s="295"/>
      <c r="W1456" s="295"/>
    </row>
    <row r="1457" spans="11:23" x14ac:dyDescent="0.25">
      <c r="K1457" s="295"/>
      <c r="L1457" s="295"/>
      <c r="M1457" s="295"/>
      <c r="N1457" s="295"/>
      <c r="O1457" s="295"/>
      <c r="P1457" s="295"/>
      <c r="Q1457" s="295"/>
      <c r="R1457" s="295"/>
      <c r="S1457" s="295"/>
      <c r="T1457" s="295"/>
      <c r="U1457" s="295"/>
      <c r="V1457" s="295"/>
      <c r="W1457" s="295"/>
    </row>
    <row r="1458" spans="11:23" x14ac:dyDescent="0.25">
      <c r="K1458" s="295"/>
      <c r="L1458" s="295"/>
      <c r="M1458" s="295"/>
      <c r="N1458" s="295"/>
      <c r="O1458" s="295"/>
      <c r="P1458" s="295"/>
      <c r="Q1458" s="295"/>
      <c r="R1458" s="295"/>
      <c r="S1458" s="295"/>
      <c r="T1458" s="295"/>
      <c r="U1458" s="295"/>
      <c r="V1458" s="295"/>
      <c r="W1458" s="295"/>
    </row>
    <row r="1459" spans="11:23" x14ac:dyDescent="0.25">
      <c r="K1459" s="295"/>
      <c r="L1459" s="295"/>
      <c r="M1459" s="295"/>
      <c r="N1459" s="295"/>
      <c r="O1459" s="295"/>
      <c r="P1459" s="295"/>
      <c r="Q1459" s="295"/>
      <c r="R1459" s="295"/>
      <c r="S1459" s="295"/>
      <c r="T1459" s="295"/>
      <c r="U1459" s="295"/>
      <c r="V1459" s="295"/>
      <c r="W1459" s="295"/>
    </row>
    <row r="1460" spans="11:23" x14ac:dyDescent="0.25">
      <c r="K1460" s="295"/>
      <c r="L1460" s="295"/>
      <c r="M1460" s="295"/>
      <c r="N1460" s="295"/>
      <c r="O1460" s="295"/>
      <c r="P1460" s="295"/>
      <c r="Q1460" s="295"/>
      <c r="R1460" s="295"/>
      <c r="S1460" s="295"/>
      <c r="T1460" s="295"/>
      <c r="U1460" s="295"/>
      <c r="V1460" s="295"/>
      <c r="W1460" s="295"/>
    </row>
    <row r="1461" spans="11:23" x14ac:dyDescent="0.25">
      <c r="K1461" s="295"/>
      <c r="L1461" s="295"/>
      <c r="M1461" s="295"/>
      <c r="N1461" s="295"/>
      <c r="O1461" s="295"/>
      <c r="P1461" s="295"/>
      <c r="Q1461" s="295"/>
      <c r="R1461" s="295"/>
      <c r="S1461" s="295"/>
      <c r="T1461" s="295"/>
      <c r="U1461" s="295"/>
      <c r="V1461" s="295"/>
      <c r="W1461" s="295"/>
    </row>
    <row r="1462" spans="11:23" x14ac:dyDescent="0.25">
      <c r="K1462" s="295"/>
      <c r="L1462" s="295"/>
      <c r="M1462" s="295"/>
      <c r="N1462" s="295"/>
      <c r="O1462" s="295"/>
      <c r="P1462" s="295"/>
      <c r="Q1462" s="295"/>
      <c r="R1462" s="295"/>
      <c r="S1462" s="295"/>
      <c r="T1462" s="295"/>
      <c r="U1462" s="295"/>
      <c r="V1462" s="295"/>
      <c r="W1462" s="295"/>
    </row>
    <row r="1463" spans="11:23" x14ac:dyDescent="0.25">
      <c r="K1463" s="295"/>
      <c r="L1463" s="295"/>
      <c r="M1463" s="295"/>
      <c r="N1463" s="295"/>
      <c r="O1463" s="295"/>
      <c r="P1463" s="295"/>
      <c r="Q1463" s="295"/>
      <c r="R1463" s="295"/>
      <c r="S1463" s="295"/>
      <c r="T1463" s="295"/>
      <c r="U1463" s="295"/>
      <c r="V1463" s="295"/>
      <c r="W1463" s="295"/>
    </row>
    <row r="1464" spans="11:23" x14ac:dyDescent="0.25">
      <c r="K1464" s="295"/>
      <c r="L1464" s="295"/>
      <c r="M1464" s="295"/>
      <c r="N1464" s="295"/>
      <c r="O1464" s="295"/>
      <c r="P1464" s="295"/>
      <c r="Q1464" s="295"/>
      <c r="R1464" s="295"/>
      <c r="S1464" s="295"/>
      <c r="T1464" s="295"/>
      <c r="U1464" s="295"/>
      <c r="V1464" s="295"/>
      <c r="W1464" s="295"/>
    </row>
    <row r="1465" spans="11:23" x14ac:dyDescent="0.25">
      <c r="K1465" s="295"/>
      <c r="L1465" s="295"/>
      <c r="M1465" s="295"/>
      <c r="N1465" s="295"/>
      <c r="O1465" s="295"/>
      <c r="P1465" s="295"/>
      <c r="Q1465" s="295"/>
      <c r="R1465" s="295"/>
      <c r="S1465" s="295"/>
      <c r="T1465" s="295"/>
      <c r="U1465" s="295"/>
      <c r="V1465" s="295"/>
      <c r="W1465" s="295"/>
    </row>
    <row r="1466" spans="11:23" x14ac:dyDescent="0.25">
      <c r="K1466" s="295"/>
      <c r="L1466" s="295"/>
      <c r="M1466" s="295"/>
      <c r="N1466" s="295"/>
      <c r="O1466" s="295"/>
      <c r="P1466" s="295"/>
      <c r="Q1466" s="295"/>
      <c r="R1466" s="295"/>
      <c r="S1466" s="295"/>
      <c r="T1466" s="295"/>
      <c r="U1466" s="295"/>
      <c r="V1466" s="295"/>
      <c r="W1466" s="295"/>
    </row>
    <row r="1467" spans="11:23" x14ac:dyDescent="0.25">
      <c r="K1467" s="295"/>
      <c r="L1467" s="295"/>
      <c r="M1467" s="295"/>
      <c r="N1467" s="295"/>
      <c r="O1467" s="295"/>
      <c r="P1467" s="295"/>
      <c r="Q1467" s="295"/>
      <c r="R1467" s="295"/>
      <c r="S1467" s="295"/>
      <c r="T1467" s="295"/>
      <c r="U1467" s="295"/>
      <c r="V1467" s="295"/>
      <c r="W1467" s="295"/>
    </row>
    <row r="1468" spans="11:23" x14ac:dyDescent="0.25">
      <c r="K1468" s="295"/>
      <c r="L1468" s="295"/>
      <c r="M1468" s="295"/>
      <c r="N1468" s="295"/>
      <c r="O1468" s="295"/>
      <c r="P1468" s="295"/>
      <c r="Q1468" s="295"/>
      <c r="R1468" s="295"/>
      <c r="S1468" s="295"/>
      <c r="T1468" s="295"/>
      <c r="U1468" s="295"/>
      <c r="V1468" s="295"/>
      <c r="W1468" s="295"/>
    </row>
    <row r="1469" spans="11:23" x14ac:dyDescent="0.25">
      <c r="K1469" s="295"/>
      <c r="L1469" s="295"/>
      <c r="M1469" s="295"/>
      <c r="N1469" s="295"/>
      <c r="O1469" s="295"/>
      <c r="P1469" s="295"/>
      <c r="Q1469" s="295"/>
      <c r="R1469" s="295"/>
      <c r="S1469" s="295"/>
      <c r="T1469" s="295"/>
      <c r="U1469" s="295"/>
      <c r="V1469" s="295"/>
      <c r="W1469" s="295"/>
    </row>
    <row r="1470" spans="11:23" x14ac:dyDescent="0.25">
      <c r="K1470" s="295"/>
      <c r="L1470" s="295"/>
      <c r="M1470" s="295"/>
      <c r="N1470" s="295"/>
      <c r="O1470" s="295"/>
      <c r="P1470" s="295"/>
      <c r="Q1470" s="295"/>
      <c r="R1470" s="295"/>
      <c r="S1470" s="295"/>
      <c r="T1470" s="295"/>
      <c r="U1470" s="295"/>
      <c r="V1470" s="295"/>
      <c r="W1470" s="295"/>
    </row>
    <row r="1471" spans="11:23" x14ac:dyDescent="0.25">
      <c r="K1471" s="295"/>
      <c r="L1471" s="295"/>
      <c r="M1471" s="295"/>
      <c r="N1471" s="295"/>
      <c r="O1471" s="295"/>
      <c r="P1471" s="295"/>
      <c r="Q1471" s="295"/>
      <c r="R1471" s="295"/>
      <c r="S1471" s="295"/>
      <c r="T1471" s="295"/>
      <c r="U1471" s="295"/>
      <c r="V1471" s="295"/>
      <c r="W1471" s="295"/>
    </row>
    <row r="1472" spans="11:23" x14ac:dyDescent="0.25">
      <c r="K1472" s="295"/>
      <c r="L1472" s="295"/>
      <c r="M1472" s="295"/>
      <c r="N1472" s="295"/>
      <c r="O1472" s="295"/>
      <c r="P1472" s="295"/>
      <c r="Q1472" s="295"/>
      <c r="R1472" s="295"/>
      <c r="S1472" s="295"/>
      <c r="T1472" s="295"/>
      <c r="U1472" s="295"/>
      <c r="V1472" s="295"/>
      <c r="W1472" s="295"/>
    </row>
    <row r="1473" spans="11:23" x14ac:dyDescent="0.25">
      <c r="K1473" s="295"/>
      <c r="L1473" s="295"/>
      <c r="M1473" s="295"/>
      <c r="N1473" s="295"/>
      <c r="O1473" s="295"/>
      <c r="P1473" s="295"/>
      <c r="Q1473" s="295"/>
      <c r="R1473" s="295"/>
      <c r="S1473" s="295"/>
      <c r="T1473" s="295"/>
      <c r="U1473" s="295"/>
      <c r="V1473" s="295"/>
      <c r="W1473" s="295"/>
    </row>
    <row r="1474" spans="11:23" x14ac:dyDescent="0.25">
      <c r="K1474" s="295"/>
      <c r="L1474" s="295"/>
      <c r="M1474" s="295"/>
      <c r="N1474" s="295"/>
      <c r="O1474" s="295"/>
      <c r="P1474" s="295"/>
      <c r="Q1474" s="295"/>
      <c r="R1474" s="295"/>
      <c r="S1474" s="295"/>
      <c r="T1474" s="295"/>
      <c r="U1474" s="295"/>
      <c r="V1474" s="295"/>
      <c r="W1474" s="295"/>
    </row>
    <row r="1475" spans="11:23" x14ac:dyDescent="0.25">
      <c r="K1475" s="295"/>
      <c r="L1475" s="295"/>
      <c r="M1475" s="295"/>
      <c r="N1475" s="295"/>
      <c r="O1475" s="295"/>
      <c r="P1475" s="295"/>
      <c r="Q1475" s="295"/>
      <c r="R1475" s="295"/>
      <c r="S1475" s="295"/>
      <c r="T1475" s="295"/>
      <c r="U1475" s="295"/>
      <c r="V1475" s="295"/>
      <c r="W1475" s="295"/>
    </row>
    <row r="1476" spans="11:23" x14ac:dyDescent="0.25">
      <c r="K1476" s="295"/>
      <c r="L1476" s="295"/>
      <c r="M1476" s="295"/>
      <c r="N1476" s="295"/>
      <c r="O1476" s="295"/>
      <c r="P1476" s="295"/>
      <c r="Q1476" s="295"/>
      <c r="R1476" s="295"/>
      <c r="S1476" s="295"/>
      <c r="T1476" s="295"/>
      <c r="U1476" s="295"/>
      <c r="V1476" s="295"/>
      <c r="W1476" s="295"/>
    </row>
    <row r="1477" spans="11:23" x14ac:dyDescent="0.25">
      <c r="K1477" s="295"/>
      <c r="L1477" s="295"/>
      <c r="M1477" s="295"/>
      <c r="N1477" s="295"/>
      <c r="O1477" s="295"/>
      <c r="P1477" s="295"/>
      <c r="Q1477" s="295"/>
      <c r="R1477" s="295"/>
      <c r="S1477" s="295"/>
      <c r="T1477" s="295"/>
      <c r="U1477" s="295"/>
      <c r="V1477" s="295"/>
      <c r="W1477" s="295"/>
    </row>
    <row r="1478" spans="11:23" x14ac:dyDescent="0.25">
      <c r="K1478" s="295"/>
      <c r="L1478" s="295"/>
      <c r="M1478" s="295"/>
      <c r="N1478" s="295"/>
      <c r="O1478" s="295"/>
      <c r="P1478" s="295"/>
      <c r="Q1478" s="295"/>
      <c r="R1478" s="295"/>
      <c r="S1478" s="295"/>
      <c r="T1478" s="295"/>
      <c r="U1478" s="295"/>
      <c r="V1478" s="295"/>
      <c r="W1478" s="295"/>
    </row>
    <row r="1479" spans="11:23" x14ac:dyDescent="0.25">
      <c r="K1479" s="295"/>
      <c r="L1479" s="295"/>
      <c r="M1479" s="295"/>
      <c r="N1479" s="295"/>
      <c r="O1479" s="295"/>
      <c r="P1479" s="295"/>
      <c r="Q1479" s="295"/>
      <c r="R1479" s="295"/>
      <c r="S1479" s="295"/>
      <c r="T1479" s="295"/>
      <c r="U1479" s="295"/>
      <c r="V1479" s="295"/>
      <c r="W1479" s="295"/>
    </row>
    <row r="1480" spans="11:23" x14ac:dyDescent="0.25">
      <c r="K1480" s="295"/>
      <c r="L1480" s="295"/>
      <c r="M1480" s="295"/>
      <c r="N1480" s="295"/>
      <c r="O1480" s="295"/>
      <c r="P1480" s="295"/>
      <c r="Q1480" s="295"/>
      <c r="R1480" s="295"/>
      <c r="S1480" s="295"/>
      <c r="T1480" s="295"/>
      <c r="U1480" s="295"/>
      <c r="V1480" s="295"/>
      <c r="W1480" s="295"/>
    </row>
    <row r="1481" spans="11:23" x14ac:dyDescent="0.25">
      <c r="K1481" s="295"/>
      <c r="L1481" s="295"/>
      <c r="M1481" s="295"/>
      <c r="N1481" s="295"/>
      <c r="O1481" s="295"/>
      <c r="P1481" s="295"/>
      <c r="Q1481" s="295"/>
      <c r="R1481" s="295"/>
      <c r="S1481" s="295"/>
      <c r="T1481" s="295"/>
      <c r="U1481" s="295"/>
      <c r="V1481" s="295"/>
      <c r="W1481" s="295"/>
    </row>
    <row r="1482" spans="11:23" x14ac:dyDescent="0.25">
      <c r="K1482" s="295"/>
      <c r="L1482" s="295"/>
      <c r="M1482" s="295"/>
      <c r="N1482" s="295"/>
      <c r="O1482" s="295"/>
      <c r="P1482" s="295"/>
      <c r="Q1482" s="295"/>
      <c r="R1482" s="295"/>
      <c r="S1482" s="295"/>
      <c r="T1482" s="295"/>
      <c r="U1482" s="295"/>
      <c r="V1482" s="295"/>
      <c r="W1482" s="295"/>
    </row>
    <row r="1483" spans="11:23" x14ac:dyDescent="0.25">
      <c r="K1483" s="295"/>
      <c r="L1483" s="295"/>
      <c r="M1483" s="295"/>
      <c r="N1483" s="295"/>
      <c r="O1483" s="295"/>
      <c r="P1483" s="295"/>
      <c r="Q1483" s="295"/>
      <c r="R1483" s="295"/>
      <c r="S1483" s="295"/>
      <c r="T1483" s="295"/>
      <c r="U1483" s="295"/>
      <c r="V1483" s="295"/>
      <c r="W1483" s="295"/>
    </row>
    <row r="1484" spans="11:23" x14ac:dyDescent="0.25">
      <c r="K1484" s="295"/>
      <c r="L1484" s="295"/>
      <c r="M1484" s="295"/>
      <c r="N1484" s="295"/>
      <c r="O1484" s="295"/>
      <c r="P1484" s="295"/>
      <c r="Q1484" s="295"/>
      <c r="R1484" s="295"/>
      <c r="S1484" s="295"/>
      <c r="T1484" s="295"/>
      <c r="U1484" s="295"/>
      <c r="V1484" s="295"/>
      <c r="W1484" s="295"/>
    </row>
    <row r="1485" spans="11:23" x14ac:dyDescent="0.25">
      <c r="K1485" s="295"/>
      <c r="L1485" s="295"/>
      <c r="M1485" s="295"/>
      <c r="N1485" s="295"/>
      <c r="O1485" s="295"/>
      <c r="P1485" s="295"/>
      <c r="Q1485" s="295"/>
      <c r="R1485" s="295"/>
      <c r="S1485" s="295"/>
      <c r="T1485" s="295"/>
      <c r="U1485" s="295"/>
      <c r="V1485" s="295"/>
      <c r="W1485" s="295"/>
    </row>
    <row r="1486" spans="11:23" x14ac:dyDescent="0.25">
      <c r="K1486" s="295"/>
      <c r="L1486" s="295"/>
      <c r="M1486" s="295"/>
      <c r="N1486" s="295"/>
      <c r="O1486" s="295"/>
      <c r="P1486" s="295"/>
      <c r="Q1486" s="295"/>
      <c r="R1486" s="295"/>
      <c r="S1486" s="295"/>
      <c r="T1486" s="295"/>
      <c r="U1486" s="295"/>
      <c r="V1486" s="295"/>
      <c r="W1486" s="295"/>
    </row>
    <row r="1487" spans="11:23" x14ac:dyDescent="0.25">
      <c r="K1487" s="295"/>
      <c r="L1487" s="295"/>
      <c r="M1487" s="295"/>
      <c r="N1487" s="295"/>
      <c r="O1487" s="295"/>
      <c r="P1487" s="295"/>
      <c r="Q1487" s="295"/>
      <c r="R1487" s="295"/>
      <c r="S1487" s="295"/>
      <c r="T1487" s="295"/>
      <c r="U1487" s="295"/>
      <c r="V1487" s="295"/>
      <c r="W1487" s="295"/>
    </row>
    <row r="1488" spans="11:23" x14ac:dyDescent="0.25">
      <c r="K1488" s="295"/>
      <c r="L1488" s="295"/>
      <c r="M1488" s="295"/>
      <c r="N1488" s="295"/>
      <c r="O1488" s="295"/>
      <c r="P1488" s="295"/>
      <c r="Q1488" s="295"/>
      <c r="R1488" s="295"/>
      <c r="S1488" s="295"/>
      <c r="T1488" s="295"/>
      <c r="U1488" s="295"/>
      <c r="V1488" s="295"/>
      <c r="W1488" s="295"/>
    </row>
    <row r="1489" spans="11:23" x14ac:dyDescent="0.25">
      <c r="K1489" s="295"/>
      <c r="L1489" s="295"/>
      <c r="M1489" s="295"/>
      <c r="N1489" s="295"/>
      <c r="O1489" s="295"/>
      <c r="P1489" s="295"/>
      <c r="Q1489" s="295"/>
      <c r="R1489" s="295"/>
      <c r="S1489" s="295"/>
      <c r="T1489" s="295"/>
      <c r="U1489" s="295"/>
      <c r="V1489" s="295"/>
      <c r="W1489" s="295"/>
    </row>
    <row r="1490" spans="11:23" x14ac:dyDescent="0.25">
      <c r="K1490" s="295"/>
      <c r="L1490" s="295"/>
      <c r="M1490" s="295"/>
      <c r="N1490" s="295"/>
      <c r="O1490" s="295"/>
      <c r="P1490" s="295"/>
      <c r="Q1490" s="295"/>
      <c r="R1490" s="295"/>
      <c r="S1490" s="295"/>
      <c r="T1490" s="295"/>
      <c r="U1490" s="295"/>
      <c r="V1490" s="295"/>
      <c r="W1490" s="295"/>
    </row>
    <row r="1491" spans="11:23" x14ac:dyDescent="0.25">
      <c r="K1491" s="295"/>
      <c r="L1491" s="295"/>
      <c r="M1491" s="295"/>
      <c r="N1491" s="295"/>
      <c r="O1491" s="295"/>
      <c r="P1491" s="295"/>
      <c r="Q1491" s="295"/>
      <c r="R1491" s="295"/>
      <c r="S1491" s="295"/>
      <c r="T1491" s="295"/>
      <c r="U1491" s="295"/>
      <c r="V1491" s="295"/>
      <c r="W1491" s="295"/>
    </row>
    <row r="1492" spans="11:23" x14ac:dyDescent="0.25">
      <c r="K1492" s="295"/>
      <c r="L1492" s="295"/>
      <c r="M1492" s="295"/>
      <c r="N1492" s="295"/>
      <c r="O1492" s="295"/>
      <c r="P1492" s="295"/>
      <c r="Q1492" s="295"/>
      <c r="R1492" s="295"/>
      <c r="S1492" s="295"/>
      <c r="T1492" s="295"/>
      <c r="U1492" s="295"/>
      <c r="V1492" s="295"/>
      <c r="W1492" s="295"/>
    </row>
    <row r="1493" spans="11:23" x14ac:dyDescent="0.25">
      <c r="K1493" s="295"/>
      <c r="L1493" s="295"/>
      <c r="M1493" s="295"/>
      <c r="N1493" s="295"/>
      <c r="O1493" s="295"/>
      <c r="P1493" s="295"/>
      <c r="Q1493" s="295"/>
      <c r="R1493" s="295"/>
      <c r="S1493" s="295"/>
      <c r="T1493" s="295"/>
      <c r="U1493" s="295"/>
      <c r="V1493" s="295"/>
      <c r="W1493" s="295"/>
    </row>
    <row r="1494" spans="11:23" x14ac:dyDescent="0.25">
      <c r="K1494" s="295"/>
      <c r="L1494" s="295"/>
      <c r="M1494" s="295"/>
      <c r="N1494" s="295"/>
      <c r="O1494" s="295"/>
      <c r="P1494" s="295"/>
      <c r="Q1494" s="295"/>
      <c r="R1494" s="295"/>
      <c r="S1494" s="295"/>
      <c r="T1494" s="295"/>
      <c r="U1494" s="295"/>
      <c r="V1494" s="295"/>
      <c r="W1494" s="295"/>
    </row>
    <row r="1495" spans="11:23" x14ac:dyDescent="0.25">
      <c r="K1495" s="295"/>
      <c r="L1495" s="295"/>
      <c r="M1495" s="295"/>
      <c r="N1495" s="295"/>
      <c r="O1495" s="295"/>
      <c r="P1495" s="295"/>
      <c r="Q1495" s="295"/>
      <c r="R1495" s="295"/>
      <c r="S1495" s="295"/>
      <c r="T1495" s="295"/>
      <c r="U1495" s="295"/>
      <c r="V1495" s="295"/>
      <c r="W1495" s="295"/>
    </row>
    <row r="1496" spans="11:23" x14ac:dyDescent="0.25">
      <c r="K1496" s="295"/>
      <c r="L1496" s="295"/>
      <c r="M1496" s="295"/>
      <c r="N1496" s="295"/>
      <c r="O1496" s="295"/>
      <c r="P1496" s="295"/>
      <c r="Q1496" s="295"/>
      <c r="R1496" s="295"/>
      <c r="S1496" s="295"/>
      <c r="T1496" s="295"/>
      <c r="U1496" s="295"/>
      <c r="V1496" s="295"/>
      <c r="W1496" s="295"/>
    </row>
    <row r="1497" spans="11:23" x14ac:dyDescent="0.25">
      <c r="K1497" s="295"/>
      <c r="L1497" s="295"/>
      <c r="M1497" s="295"/>
      <c r="N1497" s="295"/>
      <c r="O1497" s="295"/>
      <c r="P1497" s="295"/>
      <c r="Q1497" s="295"/>
      <c r="R1497" s="295"/>
      <c r="S1497" s="295"/>
      <c r="T1497" s="295"/>
      <c r="U1497" s="295"/>
      <c r="V1497" s="295"/>
      <c r="W1497" s="295"/>
    </row>
    <row r="1498" spans="11:23" x14ac:dyDescent="0.25">
      <c r="K1498" s="295"/>
      <c r="L1498" s="295"/>
      <c r="M1498" s="295"/>
      <c r="N1498" s="295"/>
      <c r="O1498" s="295"/>
      <c r="P1498" s="295"/>
      <c r="Q1498" s="295"/>
      <c r="R1498" s="295"/>
      <c r="S1498" s="295"/>
      <c r="T1498" s="295"/>
      <c r="U1498" s="295"/>
      <c r="V1498" s="295"/>
      <c r="W1498" s="295"/>
    </row>
    <row r="1499" spans="11:23" x14ac:dyDescent="0.25">
      <c r="K1499" s="295"/>
      <c r="L1499" s="295"/>
      <c r="M1499" s="295"/>
      <c r="N1499" s="295"/>
      <c r="O1499" s="295"/>
      <c r="P1499" s="295"/>
      <c r="Q1499" s="295"/>
      <c r="R1499" s="295"/>
      <c r="S1499" s="295"/>
      <c r="T1499" s="295"/>
      <c r="U1499" s="295"/>
      <c r="V1499" s="295"/>
      <c r="W1499" s="295"/>
    </row>
    <row r="1500" spans="11:23" x14ac:dyDescent="0.25">
      <c r="K1500" s="310" t="s">
        <v>600</v>
      </c>
      <c r="L1500" s="310" t="s">
        <v>600</v>
      </c>
      <c r="M1500" s="310" t="s">
        <v>600</v>
      </c>
      <c r="N1500" s="310" t="s">
        <v>600</v>
      </c>
      <c r="O1500" s="310" t="s">
        <v>600</v>
      </c>
      <c r="P1500" s="310" t="s">
        <v>600</v>
      </c>
      <c r="Q1500" s="310" t="s">
        <v>600</v>
      </c>
      <c r="R1500" s="310" t="s">
        <v>600</v>
      </c>
      <c r="S1500" s="310" t="s">
        <v>600</v>
      </c>
      <c r="T1500" s="310" t="s">
        <v>600</v>
      </c>
      <c r="U1500" s="310" t="s">
        <v>600</v>
      </c>
      <c r="V1500" s="310" t="s">
        <v>600</v>
      </c>
      <c r="W1500" s="310" t="s">
        <v>600</v>
      </c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N79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28515625" style="23" customWidth="1"/>
    <col min="4" max="4" width="12.140625" style="23" customWidth="1"/>
    <col min="5" max="9" width="11.28515625" style="23" customWidth="1"/>
    <col min="10" max="10" width="10.7109375" style="23" customWidth="1"/>
    <col min="15" max="16384" width="9.140625" style="23"/>
  </cols>
  <sheetData>
    <row r="1" spans="1:13" x14ac:dyDescent="0.25">
      <c r="A1" s="7">
        <v>23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3" x14ac:dyDescent="0.25">
      <c r="A3" s="8" t="s">
        <v>13</v>
      </c>
      <c r="B3" s="21" t="s">
        <v>339</v>
      </c>
      <c r="C3" s="19"/>
      <c r="D3" s="19"/>
      <c r="E3" s="19"/>
      <c r="F3" s="19"/>
      <c r="G3" s="19"/>
      <c r="H3" s="19"/>
      <c r="I3" s="20"/>
      <c r="J3" s="46"/>
      <c r="K3" s="283" t="s">
        <v>2</v>
      </c>
      <c r="L3" t="s">
        <v>696</v>
      </c>
    </row>
    <row r="4" spans="1:13" x14ac:dyDescent="0.25">
      <c r="A4" s="9">
        <f>INDEX('Point Grid'!B:B,MATCH($A$1,'Point Grid'!A:A,0))</f>
        <v>1.25</v>
      </c>
      <c r="B4" s="21" t="s">
        <v>340</v>
      </c>
      <c r="C4" s="19"/>
      <c r="D4" s="19"/>
      <c r="E4" s="19"/>
      <c r="F4" s="19"/>
      <c r="G4" s="19"/>
      <c r="H4" s="19"/>
      <c r="I4" s="20"/>
      <c r="J4" s="46"/>
    </row>
    <row r="5" spans="1:13" x14ac:dyDescent="0.25">
      <c r="A5" s="30"/>
      <c r="B5" s="21"/>
      <c r="C5" s="19"/>
      <c r="D5" s="19"/>
      <c r="E5" s="19"/>
      <c r="F5" s="19"/>
      <c r="G5" s="19"/>
      <c r="H5" s="19"/>
      <c r="I5" s="20"/>
      <c r="J5" s="46"/>
      <c r="K5" s="283" t="s">
        <v>3</v>
      </c>
      <c r="L5" t="s">
        <v>684</v>
      </c>
    </row>
    <row r="6" spans="1:13" x14ac:dyDescent="0.25">
      <c r="A6" s="30"/>
      <c r="B6" s="21" t="s">
        <v>341</v>
      </c>
      <c r="C6" s="19"/>
      <c r="D6" s="19"/>
      <c r="E6" s="19"/>
      <c r="F6" s="19"/>
      <c r="G6" s="19"/>
      <c r="H6" s="19"/>
      <c r="I6" s="20"/>
      <c r="J6" s="46"/>
    </row>
    <row r="7" spans="1:13" x14ac:dyDescent="0.25">
      <c r="A7" s="30"/>
      <c r="B7" s="21" t="s">
        <v>342</v>
      </c>
      <c r="C7" s="19"/>
      <c r="D7" s="19"/>
      <c r="E7" s="19"/>
      <c r="F7" s="19"/>
      <c r="G7" s="19"/>
      <c r="H7" s="19"/>
      <c r="I7" s="20"/>
      <c r="J7" s="46"/>
      <c r="L7" s="292" t="s">
        <v>430</v>
      </c>
      <c r="M7" t="s">
        <v>685</v>
      </c>
    </row>
    <row r="8" spans="1:13" x14ac:dyDescent="0.25">
      <c r="A8" s="24"/>
      <c r="B8" s="21"/>
      <c r="C8" s="19"/>
      <c r="D8" s="19"/>
      <c r="E8" s="19"/>
      <c r="F8" s="19"/>
      <c r="G8" s="19"/>
      <c r="H8" s="19"/>
      <c r="I8" s="20"/>
      <c r="J8" s="46"/>
    </row>
    <row r="9" spans="1:13" x14ac:dyDescent="0.25">
      <c r="A9" s="24"/>
      <c r="B9" s="21" t="s">
        <v>343</v>
      </c>
      <c r="C9" s="35"/>
      <c r="D9" s="35"/>
      <c r="E9" s="19"/>
      <c r="F9" s="19"/>
      <c r="G9" s="57"/>
      <c r="H9" s="57"/>
      <c r="I9" s="20"/>
      <c r="J9" s="46"/>
      <c r="L9" s="292" t="s">
        <v>430</v>
      </c>
      <c r="M9" t="s">
        <v>686</v>
      </c>
    </row>
    <row r="10" spans="1:13" x14ac:dyDescent="0.25">
      <c r="A10" s="24"/>
      <c r="B10" s="21" t="s">
        <v>344</v>
      </c>
      <c r="C10" s="35"/>
      <c r="D10" s="35"/>
      <c r="E10" s="19"/>
      <c r="F10" s="19"/>
      <c r="G10" s="58"/>
      <c r="H10" s="58"/>
      <c r="I10" s="20"/>
      <c r="J10" s="46"/>
    </row>
    <row r="11" spans="1:13" x14ac:dyDescent="0.25">
      <c r="A11" s="24"/>
      <c r="B11" s="56"/>
      <c r="C11" s="35"/>
      <c r="D11" s="35"/>
      <c r="E11" s="19"/>
      <c r="F11" s="19"/>
      <c r="G11" s="58"/>
      <c r="H11" s="58"/>
      <c r="I11" s="20"/>
      <c r="J11" s="46"/>
      <c r="L11" s="292" t="s">
        <v>430</v>
      </c>
      <c r="M11" t="s">
        <v>687</v>
      </c>
    </row>
    <row r="12" spans="1:13" x14ac:dyDescent="0.25">
      <c r="A12" s="29" t="s">
        <v>2</v>
      </c>
      <c r="B12" s="59" t="s">
        <v>345</v>
      </c>
      <c r="C12" s="35"/>
      <c r="D12" s="35"/>
      <c r="E12" s="19"/>
      <c r="F12" s="19"/>
      <c r="G12" s="58"/>
      <c r="H12" s="58"/>
      <c r="I12" s="20"/>
      <c r="J12" s="46"/>
      <c r="M12" t="s">
        <v>688</v>
      </c>
    </row>
    <row r="13" spans="1:13" ht="15.75" thickBot="1" x14ac:dyDescent="0.3">
      <c r="A13" s="9">
        <f>INDEX('Point Grid'!$C$8:$I$32,MATCH($A$1,'Point Grid'!$A$8:$A$32,0),MATCH(A12,'Point Grid'!$C$7:$I$7,0))</f>
        <v>0.25</v>
      </c>
      <c r="B13" s="59"/>
      <c r="C13" s="35"/>
      <c r="D13" s="35"/>
      <c r="E13" s="19"/>
      <c r="F13" s="19"/>
      <c r="G13" s="58"/>
      <c r="H13" s="58"/>
      <c r="I13" s="20"/>
      <c r="J13" s="46"/>
      <c r="M13" t="s">
        <v>689</v>
      </c>
    </row>
    <row r="14" spans="1:13" ht="15.75" thickBot="1" x14ac:dyDescent="0.3">
      <c r="A14" s="5"/>
      <c r="B14" s="59"/>
      <c r="C14" s="35"/>
      <c r="D14" s="35"/>
      <c r="E14" s="19"/>
      <c r="F14" s="19"/>
      <c r="G14" s="58"/>
      <c r="H14" s="58"/>
      <c r="I14" s="20"/>
      <c r="J14" s="46"/>
    </row>
    <row r="15" spans="1:13" x14ac:dyDescent="0.25">
      <c r="A15" s="38"/>
      <c r="B15" s="59"/>
      <c r="C15" s="35"/>
      <c r="D15" s="35"/>
      <c r="E15" s="19"/>
      <c r="F15" s="19"/>
      <c r="G15" s="58"/>
      <c r="H15" s="58"/>
      <c r="I15" s="20"/>
      <c r="J15" s="46"/>
      <c r="L15" s="292"/>
      <c r="M15" t="s">
        <v>690</v>
      </c>
    </row>
    <row r="16" spans="1:13" x14ac:dyDescent="0.25">
      <c r="A16" s="29" t="s">
        <v>3</v>
      </c>
      <c r="B16" s="59" t="s">
        <v>346</v>
      </c>
      <c r="C16" s="35"/>
      <c r="D16" s="35"/>
      <c r="E16" s="19"/>
      <c r="F16" s="19"/>
      <c r="G16" s="58"/>
      <c r="H16" s="58"/>
      <c r="I16" s="20"/>
      <c r="J16" s="46"/>
      <c r="M16" t="s">
        <v>691</v>
      </c>
    </row>
    <row r="17" spans="1:13" ht="15.75" thickBot="1" x14ac:dyDescent="0.3">
      <c r="A17" s="9">
        <f>INDEX('Point Grid'!$C$8:$I$32,MATCH($A$1,'Point Grid'!$A$8:$A$32,0),MATCH(A16,'Point Grid'!$C$7:$I$7,0))</f>
        <v>1</v>
      </c>
      <c r="B17" s="59"/>
      <c r="C17" s="35"/>
      <c r="D17" s="35"/>
      <c r="E17" s="19"/>
      <c r="F17" s="19"/>
      <c r="G17" s="58"/>
      <c r="H17" s="58"/>
      <c r="I17" s="20"/>
      <c r="J17" s="46"/>
      <c r="M17" t="s">
        <v>692</v>
      </c>
    </row>
    <row r="18" spans="1:13" ht="15.75" thickBot="1" x14ac:dyDescent="0.3">
      <c r="A18" s="5"/>
      <c r="B18" s="59"/>
      <c r="C18" s="35"/>
      <c r="D18" s="35"/>
      <c r="E18" s="19"/>
      <c r="F18" s="19"/>
      <c r="G18" s="58"/>
      <c r="H18" s="58"/>
      <c r="I18" s="20"/>
      <c r="J18" s="46"/>
      <c r="M18" t="s">
        <v>693</v>
      </c>
    </row>
    <row r="19" spans="1:13" ht="15.75" thickBot="1" x14ac:dyDescent="0.3">
      <c r="A19" s="31"/>
      <c r="B19" s="49"/>
      <c r="C19" s="49"/>
      <c r="D19" s="49"/>
      <c r="E19" s="49"/>
      <c r="F19" s="49"/>
      <c r="G19" s="49"/>
      <c r="H19" s="49"/>
      <c r="I19" s="55"/>
      <c r="J19" s="46"/>
    </row>
    <row r="20" spans="1:13" x14ac:dyDescent="0.25">
      <c r="B20" s="46"/>
      <c r="C20" s="46"/>
      <c r="D20" s="46"/>
      <c r="E20" s="46"/>
      <c r="F20" s="46"/>
      <c r="G20" s="46"/>
      <c r="H20" s="46"/>
      <c r="I20" s="46"/>
      <c r="J20" s="46"/>
      <c r="L20" s="352"/>
    </row>
    <row r="21" spans="1:13" x14ac:dyDescent="0.25">
      <c r="B21" s="46"/>
      <c r="C21" s="46"/>
      <c r="D21" s="46"/>
      <c r="E21" s="46"/>
      <c r="F21" s="46"/>
      <c r="G21" s="46"/>
      <c r="H21" s="46"/>
      <c r="I21" s="46"/>
      <c r="J21" s="46"/>
      <c r="L21" s="352" t="s">
        <v>641</v>
      </c>
    </row>
    <row r="22" spans="1:13" x14ac:dyDescent="0.25">
      <c r="B22" s="46"/>
      <c r="C22" s="46"/>
      <c r="D22" s="46"/>
      <c r="E22" s="46"/>
      <c r="F22" s="46"/>
      <c r="G22" s="46"/>
      <c r="H22" s="46"/>
      <c r="I22" s="46"/>
      <c r="J22" s="46"/>
      <c r="L22" s="353" t="s">
        <v>694</v>
      </c>
    </row>
    <row r="23" spans="1:13" x14ac:dyDescent="0.25">
      <c r="B23" s="46"/>
      <c r="C23" s="46"/>
      <c r="D23" s="46"/>
      <c r="E23" s="46"/>
      <c r="F23" s="46"/>
      <c r="G23" s="46"/>
      <c r="H23" s="46"/>
      <c r="I23" s="46"/>
      <c r="J23" s="46"/>
      <c r="L23" s="354" t="s">
        <v>695</v>
      </c>
    </row>
    <row r="24" spans="1:13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3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3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3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3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3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3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3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3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86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8" width="10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20" x14ac:dyDescent="0.25">
      <c r="A1" s="7">
        <v>24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2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  <c r="K3" s="464" t="s">
        <v>2</v>
      </c>
      <c r="L3" s="355" t="s">
        <v>699</v>
      </c>
    </row>
    <row r="4" spans="1:20" x14ac:dyDescent="0.25">
      <c r="A4" s="9">
        <f>INDEX('Point Grid'!B:B,MATCH($A$1,'Point Grid'!A:A,0))</f>
        <v>1.5</v>
      </c>
      <c r="B4" s="19"/>
      <c r="C4" s="19"/>
      <c r="D4" s="19"/>
      <c r="E4" s="19"/>
      <c r="F4" s="19"/>
      <c r="G4" s="19"/>
      <c r="H4" s="19"/>
      <c r="I4" s="20"/>
      <c r="J4" s="46"/>
      <c r="K4" s="464"/>
      <c r="L4" s="355" t="s">
        <v>700</v>
      </c>
    </row>
    <row r="5" spans="1:20" x14ac:dyDescent="0.25">
      <c r="A5" s="36"/>
      <c r="B5" s="19"/>
      <c r="C5" s="19"/>
      <c r="D5" s="19"/>
      <c r="E5" s="19"/>
      <c r="F5" s="19"/>
      <c r="G5" s="19"/>
      <c r="H5" s="19"/>
      <c r="I5" s="20"/>
      <c r="J5" s="46"/>
      <c r="K5" s="464"/>
    </row>
    <row r="6" spans="1:20" x14ac:dyDescent="0.25">
      <c r="A6" s="29" t="s">
        <v>2</v>
      </c>
      <c r="B6" s="19" t="s">
        <v>347</v>
      </c>
      <c r="C6" s="19"/>
      <c r="D6" s="35"/>
      <c r="E6" s="35"/>
      <c r="F6" s="19"/>
      <c r="G6" s="51"/>
      <c r="H6" s="51"/>
      <c r="I6" s="20"/>
      <c r="J6" s="46"/>
      <c r="K6" s="464" t="s">
        <v>3</v>
      </c>
      <c r="L6" s="23" t="s">
        <v>697</v>
      </c>
    </row>
    <row r="7" spans="1:20" ht="15.75" thickBot="1" x14ac:dyDescent="0.3">
      <c r="A7" s="9">
        <f>INDEX('Point Grid'!$C$8:$I$32,MATCH($A$1,'Point Grid'!$A$8:$A$32,0),MATCH(A6,'Point Grid'!$C$7:$I$7,0))</f>
        <v>0.5</v>
      </c>
      <c r="B7" s="19"/>
      <c r="C7" s="19"/>
      <c r="D7" s="35"/>
      <c r="E7" s="35"/>
      <c r="F7" s="52"/>
      <c r="G7" s="53"/>
      <c r="H7" s="53"/>
      <c r="I7" s="20"/>
      <c r="J7" s="46"/>
      <c r="K7" s="464"/>
      <c r="L7" s="355" t="s">
        <v>698</v>
      </c>
    </row>
    <row r="8" spans="1:20" ht="15.75" thickBot="1" x14ac:dyDescent="0.3">
      <c r="A8" s="5"/>
      <c r="B8" s="19"/>
      <c r="C8" s="19"/>
      <c r="D8" s="35"/>
      <c r="E8" s="35"/>
      <c r="F8" s="52"/>
      <c r="G8" s="54"/>
      <c r="H8" s="54"/>
      <c r="I8" s="20"/>
      <c r="J8" s="46"/>
      <c r="K8" s="464"/>
    </row>
    <row r="9" spans="1:20" x14ac:dyDescent="0.25">
      <c r="A9" s="24"/>
      <c r="B9" s="19"/>
      <c r="C9" s="19"/>
      <c r="D9" s="35"/>
      <c r="E9" s="35"/>
      <c r="F9" s="52"/>
      <c r="G9" s="54"/>
      <c r="H9" s="54"/>
      <c r="I9" s="20"/>
      <c r="J9" s="46"/>
      <c r="K9" s="464" t="s">
        <v>632</v>
      </c>
      <c r="L9" s="355" t="s">
        <v>924</v>
      </c>
    </row>
    <row r="10" spans="1:20" x14ac:dyDescent="0.25">
      <c r="A10" s="29" t="s">
        <v>3</v>
      </c>
      <c r="B10" s="19" t="s">
        <v>348</v>
      </c>
      <c r="C10" s="19"/>
      <c r="D10" s="35"/>
      <c r="E10" s="35"/>
      <c r="F10" s="52"/>
      <c r="G10" s="54"/>
      <c r="H10" s="54"/>
      <c r="I10" s="20"/>
      <c r="J10" s="46"/>
      <c r="K10" s="464"/>
      <c r="L10" s="355" t="s">
        <v>925</v>
      </c>
    </row>
    <row r="11" spans="1:20" ht="15.75" thickBot="1" x14ac:dyDescent="0.3">
      <c r="A11" s="9">
        <f>INDEX('Point Grid'!$C$8:$I$32,MATCH($A$1,'Point Grid'!$A$8:$A$32,0),MATCH(A10,'Point Grid'!$C$7:$I$7,0))</f>
        <v>0.5</v>
      </c>
      <c r="B11" s="19"/>
      <c r="C11" s="19"/>
      <c r="D11" s="35"/>
      <c r="E11" s="35"/>
      <c r="F11" s="52"/>
      <c r="G11" s="51"/>
      <c r="H11" s="51"/>
      <c r="I11" s="20"/>
      <c r="J11" s="46"/>
      <c r="K11" s="464"/>
      <c r="L11" s="464" t="s">
        <v>926</v>
      </c>
      <c r="M11" s="470" t="s">
        <v>931</v>
      </c>
      <c r="N11" s="464"/>
      <c r="O11" s="464"/>
      <c r="P11" s="464"/>
      <c r="Q11" s="464"/>
      <c r="R11" s="464"/>
      <c r="S11" s="464"/>
      <c r="T11" s="464"/>
    </row>
    <row r="12" spans="1:20" ht="15.75" thickBot="1" x14ac:dyDescent="0.3">
      <c r="A12" s="5"/>
      <c r="B12" s="30"/>
      <c r="C12" s="30"/>
      <c r="D12" s="30"/>
      <c r="E12" s="30"/>
      <c r="F12" s="30"/>
      <c r="G12" s="30"/>
      <c r="H12" s="30"/>
      <c r="I12" s="20"/>
      <c r="J12" s="46"/>
      <c r="K12" s="464"/>
      <c r="L12" s="464" t="s">
        <v>928</v>
      </c>
      <c r="M12" s="470" t="s">
        <v>932</v>
      </c>
      <c r="N12" s="464"/>
      <c r="O12" s="464"/>
      <c r="P12" s="464"/>
      <c r="Q12" s="464"/>
      <c r="R12" s="464"/>
      <c r="S12" s="464"/>
      <c r="T12" s="464"/>
    </row>
    <row r="13" spans="1:20" x14ac:dyDescent="0.25">
      <c r="A13" s="36"/>
      <c r="B13" s="19"/>
      <c r="C13" s="19"/>
      <c r="D13" s="35"/>
      <c r="E13" s="35"/>
      <c r="F13" s="52"/>
      <c r="G13" s="54"/>
      <c r="H13" s="54"/>
      <c r="I13" s="20"/>
      <c r="J13" s="46"/>
      <c r="K13" s="464"/>
      <c r="L13" s="464"/>
      <c r="M13" s="464"/>
      <c r="N13" s="464"/>
      <c r="O13" s="464"/>
      <c r="P13" s="464"/>
      <c r="Q13" s="464"/>
      <c r="R13" s="464"/>
      <c r="S13" s="464"/>
      <c r="T13" s="464"/>
    </row>
    <row r="14" spans="1:20" x14ac:dyDescent="0.25">
      <c r="A14" s="29" t="s">
        <v>4</v>
      </c>
      <c r="B14" s="19" t="s">
        <v>920</v>
      </c>
      <c r="C14" s="19"/>
      <c r="D14" s="35"/>
      <c r="E14" s="35"/>
      <c r="F14" s="52"/>
      <c r="G14" s="54"/>
      <c r="H14" s="54"/>
      <c r="I14" s="20"/>
      <c r="J14" s="46"/>
      <c r="K14" s="464"/>
      <c r="L14" s="464"/>
      <c r="M14" s="464"/>
      <c r="N14" s="464"/>
      <c r="O14" s="464"/>
      <c r="P14" s="464"/>
      <c r="Q14" s="464"/>
      <c r="R14" s="464"/>
      <c r="S14" s="464"/>
      <c r="T14" s="464"/>
    </row>
    <row r="15" spans="1:20" ht="15.75" thickBot="1" x14ac:dyDescent="0.3">
      <c r="A15" s="9">
        <f>INDEX('Point Grid'!$C$8:$I$32,MATCH($A$1,'Point Grid'!$A$8:$A$32,0),MATCH(A14,'Point Grid'!$C$7:$I$7,0))</f>
        <v>0.5</v>
      </c>
      <c r="B15" s="19" t="s">
        <v>921</v>
      </c>
      <c r="C15" s="19"/>
      <c r="D15" s="35"/>
      <c r="E15" s="35"/>
      <c r="F15" s="52"/>
      <c r="G15" s="54"/>
      <c r="H15" s="54"/>
      <c r="I15" s="20"/>
      <c r="J15" s="46"/>
      <c r="K15" s="464"/>
      <c r="L15" s="464"/>
      <c r="M15" s="464"/>
      <c r="N15" s="464"/>
      <c r="O15" s="464"/>
      <c r="P15" s="464"/>
      <c r="Q15" s="464"/>
      <c r="R15" s="464"/>
      <c r="S15" s="464"/>
      <c r="T15" s="464"/>
    </row>
    <row r="16" spans="1:20" ht="15.75" thickBot="1" x14ac:dyDescent="0.3">
      <c r="A16" s="5"/>
      <c r="B16" s="19" t="s">
        <v>922</v>
      </c>
      <c r="C16" s="19"/>
      <c r="D16" s="35"/>
      <c r="E16" s="35"/>
      <c r="F16" s="52"/>
      <c r="G16" s="54"/>
      <c r="H16" s="54"/>
      <c r="I16" s="20"/>
      <c r="J16" s="46"/>
      <c r="K16" s="464"/>
      <c r="L16" s="464"/>
      <c r="M16" s="464"/>
      <c r="N16" s="464"/>
      <c r="O16" s="464"/>
      <c r="P16" s="464"/>
      <c r="Q16" s="464"/>
      <c r="R16" s="464"/>
      <c r="S16" s="464"/>
      <c r="T16" s="464"/>
    </row>
    <row r="17" spans="1:20" x14ac:dyDescent="0.25">
      <c r="A17" s="36"/>
      <c r="B17" s="19" t="s">
        <v>923</v>
      </c>
      <c r="C17" s="19"/>
      <c r="D17" s="19"/>
      <c r="E17" s="19"/>
      <c r="F17" s="19"/>
      <c r="G17" s="19"/>
      <c r="H17" s="19"/>
      <c r="I17" s="20"/>
      <c r="J17" s="46"/>
      <c r="K17" s="464"/>
      <c r="L17" s="464"/>
      <c r="M17" s="464"/>
      <c r="N17" s="464"/>
      <c r="O17" s="464"/>
      <c r="P17" s="464"/>
      <c r="Q17" s="464"/>
      <c r="R17" s="464"/>
      <c r="S17" s="464"/>
      <c r="T17" s="464"/>
    </row>
    <row r="18" spans="1:20" x14ac:dyDescent="0.25">
      <c r="A18" s="36"/>
      <c r="B18" s="53"/>
      <c r="C18" s="19"/>
      <c r="D18" s="19"/>
      <c r="E18" s="19"/>
      <c r="F18" s="19"/>
      <c r="G18" s="19"/>
      <c r="H18" s="19"/>
      <c r="I18" s="20"/>
      <c r="J18" s="46"/>
      <c r="K18" s="464"/>
      <c r="L18" s="464"/>
      <c r="M18" s="464"/>
      <c r="N18" s="464"/>
      <c r="O18" s="464"/>
      <c r="P18" s="464"/>
      <c r="Q18" s="464"/>
      <c r="R18" s="464"/>
      <c r="S18" s="464"/>
      <c r="T18" s="464"/>
    </row>
    <row r="19" spans="1:20" x14ac:dyDescent="0.25">
      <c r="A19" s="36"/>
      <c r="B19" s="53" t="s">
        <v>929</v>
      </c>
      <c r="C19" s="19" t="s">
        <v>927</v>
      </c>
      <c r="D19" s="19"/>
      <c r="E19" s="19"/>
      <c r="F19" s="19"/>
      <c r="G19" s="19"/>
      <c r="H19" s="19"/>
      <c r="I19" s="20"/>
      <c r="J19" s="46"/>
      <c r="K19" s="464"/>
      <c r="L19" s="464"/>
      <c r="M19" s="464"/>
      <c r="N19" s="464"/>
      <c r="O19" s="464"/>
      <c r="P19" s="464"/>
      <c r="Q19" s="464"/>
      <c r="R19" s="464"/>
      <c r="S19" s="464"/>
      <c r="T19" s="464"/>
    </row>
    <row r="20" spans="1:20" x14ac:dyDescent="0.25">
      <c r="A20" s="36"/>
      <c r="B20" s="53" t="s">
        <v>930</v>
      </c>
      <c r="C20" s="19" t="s">
        <v>933</v>
      </c>
      <c r="D20" s="19"/>
      <c r="E20" s="19"/>
      <c r="F20" s="19"/>
      <c r="G20" s="19"/>
      <c r="H20" s="19"/>
      <c r="I20" s="20"/>
      <c r="J20" s="46"/>
      <c r="K20" s="464"/>
      <c r="L20" s="464"/>
      <c r="M20" s="464"/>
      <c r="N20" s="464"/>
      <c r="O20" s="464"/>
      <c r="P20" s="464"/>
      <c r="Q20" s="464"/>
      <c r="R20" s="464"/>
      <c r="S20" s="464"/>
      <c r="T20" s="464"/>
    </row>
    <row r="21" spans="1:20" ht="15.75" thickBot="1" x14ac:dyDescent="0.3">
      <c r="A21" s="37"/>
      <c r="B21" s="49"/>
      <c r="C21" s="49"/>
      <c r="D21" s="49"/>
      <c r="E21" s="49"/>
      <c r="F21" s="49"/>
      <c r="G21" s="49"/>
      <c r="H21" s="49"/>
      <c r="I21" s="55"/>
      <c r="J21" s="46"/>
      <c r="K21" s="464"/>
      <c r="L21" s="464"/>
      <c r="M21" s="464"/>
      <c r="N21" s="464"/>
      <c r="O21" s="464"/>
      <c r="P21" s="464"/>
      <c r="Q21" s="464"/>
      <c r="R21" s="464"/>
      <c r="S21" s="464"/>
      <c r="T21" s="464"/>
    </row>
    <row r="22" spans="1:20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4"/>
      <c r="L22" s="464"/>
      <c r="M22" s="464"/>
      <c r="N22" s="464"/>
      <c r="O22" s="464"/>
      <c r="P22" s="464"/>
      <c r="Q22" s="464"/>
      <c r="R22" s="464"/>
      <c r="S22" s="464"/>
      <c r="T22" s="464"/>
    </row>
    <row r="23" spans="1:20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4"/>
      <c r="L23" s="464"/>
      <c r="M23" s="464"/>
      <c r="N23" s="464"/>
      <c r="O23" s="464"/>
      <c r="P23" s="464"/>
      <c r="Q23" s="464"/>
      <c r="R23" s="464"/>
      <c r="S23" s="464"/>
      <c r="T23" s="464"/>
    </row>
    <row r="24" spans="1:20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4"/>
      <c r="L24" s="464"/>
      <c r="M24" s="464"/>
      <c r="N24" s="464"/>
      <c r="O24" s="464"/>
      <c r="P24" s="464"/>
      <c r="Q24" s="464"/>
      <c r="R24" s="464"/>
      <c r="S24" s="464"/>
      <c r="T24" s="464"/>
    </row>
    <row r="25" spans="1:20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4"/>
      <c r="L25" s="464"/>
      <c r="M25" s="464"/>
      <c r="N25" s="464"/>
      <c r="O25" s="464"/>
      <c r="P25" s="464"/>
      <c r="Q25" s="464"/>
      <c r="R25" s="464"/>
      <c r="S25" s="464"/>
      <c r="T25" s="464"/>
    </row>
    <row r="26" spans="1:20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4"/>
      <c r="L26" s="464"/>
      <c r="M26" s="464"/>
      <c r="N26" s="464"/>
      <c r="O26" s="464"/>
      <c r="P26" s="464"/>
      <c r="Q26" s="464"/>
      <c r="R26" s="464"/>
      <c r="S26" s="464"/>
      <c r="T26" s="464"/>
    </row>
    <row r="27" spans="1:20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4"/>
      <c r="L27" s="464"/>
      <c r="M27" s="464"/>
      <c r="N27" s="464"/>
      <c r="O27" s="464"/>
      <c r="P27" s="464"/>
      <c r="Q27" s="464"/>
      <c r="R27" s="464"/>
      <c r="S27" s="464"/>
      <c r="T27" s="464"/>
    </row>
    <row r="28" spans="1:20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4"/>
      <c r="L28" s="464"/>
      <c r="M28" s="464"/>
      <c r="N28" s="464"/>
      <c r="O28" s="464"/>
      <c r="P28" s="464"/>
      <c r="Q28" s="464"/>
      <c r="R28" s="464"/>
      <c r="S28" s="464"/>
      <c r="T28" s="464"/>
    </row>
    <row r="29" spans="1:20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4"/>
      <c r="L29" s="464"/>
      <c r="M29" s="464"/>
      <c r="N29" s="464"/>
      <c r="O29" s="464"/>
      <c r="P29" s="464"/>
      <c r="Q29" s="464"/>
      <c r="R29" s="464"/>
      <c r="S29" s="464"/>
      <c r="T29" s="464"/>
    </row>
    <row r="30" spans="1:20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4"/>
      <c r="L30" s="464"/>
      <c r="M30" s="464"/>
      <c r="N30" s="464"/>
      <c r="O30" s="464"/>
      <c r="P30" s="464"/>
      <c r="Q30" s="464"/>
      <c r="R30" s="464"/>
      <c r="S30" s="464"/>
      <c r="T30" s="464"/>
    </row>
    <row r="31" spans="1:20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4"/>
      <c r="L31" s="464"/>
      <c r="M31" s="464"/>
      <c r="N31" s="464"/>
      <c r="O31" s="464"/>
      <c r="P31" s="464"/>
      <c r="Q31" s="464"/>
      <c r="R31" s="464"/>
      <c r="S31" s="464"/>
      <c r="T31" s="464"/>
    </row>
    <row r="32" spans="1:20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4"/>
      <c r="L32" s="464"/>
      <c r="M32" s="464"/>
      <c r="N32" s="464"/>
      <c r="O32" s="464"/>
      <c r="P32" s="464"/>
      <c r="Q32" s="464"/>
      <c r="R32" s="464"/>
      <c r="S32" s="464"/>
      <c r="T32" s="464"/>
    </row>
    <row r="33" spans="2:20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4"/>
      <c r="L33" s="464"/>
      <c r="M33" s="464"/>
      <c r="N33" s="464"/>
      <c r="O33" s="464"/>
      <c r="P33" s="464"/>
      <c r="Q33" s="464"/>
      <c r="R33" s="464"/>
      <c r="S33" s="464"/>
      <c r="T33" s="464"/>
    </row>
    <row r="34" spans="2:20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4"/>
      <c r="L34" s="464"/>
      <c r="M34" s="464"/>
      <c r="N34" s="464"/>
      <c r="O34" s="464"/>
      <c r="P34" s="464"/>
      <c r="Q34" s="464"/>
      <c r="R34" s="464"/>
      <c r="S34" s="464"/>
      <c r="T34" s="464"/>
    </row>
    <row r="35" spans="2:20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4"/>
      <c r="L35" s="464"/>
      <c r="M35" s="464"/>
      <c r="N35" s="464"/>
      <c r="O35" s="464"/>
      <c r="P35" s="464"/>
      <c r="Q35" s="464"/>
      <c r="R35" s="464"/>
      <c r="S35" s="464"/>
      <c r="T35" s="464"/>
    </row>
    <row r="36" spans="2:20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4"/>
      <c r="L36" s="464"/>
      <c r="M36" s="464"/>
      <c r="N36" s="464"/>
      <c r="O36" s="464"/>
      <c r="P36" s="464"/>
      <c r="Q36" s="464"/>
      <c r="R36" s="464"/>
      <c r="S36" s="464"/>
      <c r="T36" s="464"/>
    </row>
    <row r="37" spans="2:20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4"/>
      <c r="L37" s="464"/>
      <c r="M37" s="464"/>
      <c r="N37" s="464"/>
      <c r="O37" s="464"/>
      <c r="P37" s="464"/>
      <c r="Q37" s="464"/>
      <c r="R37" s="464"/>
      <c r="S37" s="464"/>
      <c r="T37" s="464"/>
    </row>
    <row r="38" spans="2:20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4"/>
      <c r="L38" s="464"/>
      <c r="M38" s="464"/>
      <c r="N38" s="464"/>
      <c r="O38" s="464"/>
      <c r="P38" s="464"/>
      <c r="Q38" s="464"/>
      <c r="R38" s="464"/>
      <c r="S38" s="464"/>
      <c r="T38" s="464"/>
    </row>
    <row r="39" spans="2:20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4"/>
      <c r="L39" s="464"/>
      <c r="M39" s="464"/>
      <c r="N39" s="464"/>
      <c r="O39" s="464"/>
      <c r="P39" s="464"/>
      <c r="Q39" s="464"/>
      <c r="R39" s="464"/>
      <c r="S39" s="464"/>
      <c r="T39" s="464"/>
    </row>
    <row r="40" spans="2:20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4"/>
      <c r="L40" s="464"/>
      <c r="M40" s="464"/>
      <c r="N40" s="464"/>
      <c r="O40" s="464"/>
      <c r="P40" s="464"/>
      <c r="Q40" s="464"/>
      <c r="R40" s="464"/>
      <c r="S40" s="464"/>
      <c r="T40" s="464"/>
    </row>
    <row r="41" spans="2:20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4"/>
      <c r="L41" s="464"/>
      <c r="M41" s="464"/>
      <c r="N41" s="464"/>
      <c r="O41" s="464"/>
      <c r="P41" s="464"/>
      <c r="Q41" s="464"/>
      <c r="R41" s="464"/>
      <c r="S41" s="464"/>
      <c r="T41" s="464"/>
    </row>
    <row r="42" spans="2:20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4"/>
      <c r="L42" s="464"/>
      <c r="M42" s="464"/>
      <c r="N42" s="464"/>
      <c r="O42" s="464"/>
      <c r="P42" s="464"/>
      <c r="Q42" s="464"/>
      <c r="R42" s="464"/>
      <c r="S42" s="464"/>
      <c r="T42" s="464"/>
    </row>
    <row r="43" spans="2:20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4"/>
      <c r="L43" s="464"/>
      <c r="M43" s="464"/>
      <c r="N43" s="464"/>
      <c r="O43" s="464"/>
      <c r="P43" s="464"/>
      <c r="Q43" s="464"/>
      <c r="R43" s="464"/>
      <c r="S43" s="464"/>
      <c r="T43" s="464"/>
    </row>
    <row r="44" spans="2:20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4"/>
      <c r="L44" s="464"/>
      <c r="M44" s="464"/>
      <c r="N44" s="464"/>
      <c r="O44" s="464"/>
      <c r="P44" s="464"/>
      <c r="Q44" s="464"/>
      <c r="R44" s="464"/>
      <c r="S44" s="464"/>
      <c r="T44" s="464"/>
    </row>
    <row r="45" spans="2:20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4"/>
      <c r="L45" s="464"/>
      <c r="M45" s="464"/>
      <c r="N45" s="464"/>
      <c r="O45" s="464"/>
      <c r="P45" s="464"/>
      <c r="Q45" s="464"/>
      <c r="R45" s="464"/>
      <c r="S45" s="464"/>
      <c r="T45" s="464"/>
    </row>
    <row r="46" spans="2:20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4"/>
      <c r="L46" s="464"/>
      <c r="M46" s="464"/>
      <c r="N46" s="464"/>
      <c r="O46" s="464"/>
      <c r="P46" s="464"/>
      <c r="Q46" s="464"/>
      <c r="R46" s="464"/>
      <c r="S46" s="464"/>
      <c r="T46" s="464"/>
    </row>
    <row r="47" spans="2:20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4"/>
      <c r="L47" s="464"/>
      <c r="M47" s="464"/>
      <c r="N47" s="464"/>
      <c r="O47" s="464"/>
      <c r="P47" s="464"/>
      <c r="Q47" s="464"/>
      <c r="R47" s="464"/>
      <c r="S47" s="464"/>
      <c r="T47" s="464"/>
    </row>
    <row r="48" spans="2:20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4"/>
      <c r="L48" s="464"/>
      <c r="M48" s="464"/>
      <c r="N48" s="464"/>
      <c r="O48" s="464"/>
      <c r="P48" s="464"/>
      <c r="Q48" s="464"/>
      <c r="R48" s="464"/>
      <c r="S48" s="464"/>
      <c r="T48" s="464"/>
    </row>
    <row r="49" spans="2:20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4"/>
      <c r="L49" s="464"/>
      <c r="M49" s="464"/>
      <c r="N49" s="464"/>
      <c r="O49" s="464"/>
      <c r="P49" s="464"/>
      <c r="Q49" s="464"/>
      <c r="R49" s="464"/>
      <c r="S49" s="464"/>
      <c r="T49" s="464"/>
    </row>
    <row r="50" spans="2:20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4"/>
      <c r="L50" s="464"/>
      <c r="M50" s="464"/>
      <c r="N50" s="464"/>
      <c r="O50" s="464"/>
      <c r="P50" s="464"/>
      <c r="Q50" s="464"/>
      <c r="R50" s="464"/>
      <c r="S50" s="464"/>
      <c r="T50" s="464"/>
    </row>
    <row r="51" spans="2:20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4"/>
      <c r="L51" s="464"/>
      <c r="M51" s="464"/>
      <c r="N51" s="464"/>
      <c r="O51" s="464"/>
      <c r="P51" s="464"/>
      <c r="Q51" s="464"/>
      <c r="R51" s="464"/>
      <c r="S51" s="464"/>
      <c r="T51" s="464"/>
    </row>
    <row r="52" spans="2:20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4"/>
      <c r="L52" s="464"/>
      <c r="M52" s="464"/>
      <c r="N52" s="464"/>
      <c r="O52" s="464"/>
      <c r="P52" s="464"/>
      <c r="Q52" s="464"/>
      <c r="R52" s="464"/>
      <c r="S52" s="464"/>
      <c r="T52" s="464"/>
    </row>
    <row r="53" spans="2:20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4"/>
      <c r="L53" s="464"/>
      <c r="M53" s="464"/>
      <c r="N53" s="464"/>
      <c r="O53" s="464"/>
      <c r="P53" s="464"/>
      <c r="Q53" s="464"/>
      <c r="R53" s="464"/>
      <c r="S53" s="464"/>
      <c r="T53" s="464"/>
    </row>
    <row r="54" spans="2:20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4"/>
      <c r="L54" s="464"/>
      <c r="M54" s="464"/>
      <c r="N54" s="464"/>
      <c r="O54" s="464"/>
      <c r="P54" s="464"/>
      <c r="Q54" s="464"/>
      <c r="R54" s="464"/>
      <c r="S54" s="464"/>
      <c r="T54" s="464"/>
    </row>
    <row r="55" spans="2:20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4"/>
      <c r="L55" s="464"/>
      <c r="M55" s="464"/>
      <c r="N55" s="464"/>
      <c r="O55" s="464"/>
      <c r="P55" s="464"/>
      <c r="Q55" s="464"/>
      <c r="R55" s="464"/>
      <c r="S55" s="464"/>
      <c r="T55" s="464"/>
    </row>
    <row r="56" spans="2:20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4"/>
      <c r="L56" s="464"/>
      <c r="M56" s="464"/>
      <c r="N56" s="464"/>
      <c r="O56" s="464"/>
      <c r="P56" s="464"/>
      <c r="Q56" s="464"/>
      <c r="R56" s="464"/>
      <c r="S56" s="464"/>
      <c r="T56" s="464"/>
    </row>
    <row r="57" spans="2:20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4"/>
      <c r="L57" s="464"/>
      <c r="M57" s="464"/>
      <c r="N57" s="464"/>
      <c r="O57" s="464"/>
      <c r="P57" s="464"/>
      <c r="Q57" s="464"/>
      <c r="R57" s="464"/>
      <c r="S57" s="464"/>
      <c r="T57" s="464"/>
    </row>
    <row r="58" spans="2:20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4"/>
      <c r="L58" s="464"/>
      <c r="M58" s="464"/>
      <c r="N58" s="464"/>
      <c r="O58" s="464"/>
      <c r="P58" s="464"/>
      <c r="Q58" s="464"/>
      <c r="R58" s="464"/>
      <c r="S58" s="464"/>
      <c r="T58" s="464"/>
    </row>
    <row r="59" spans="2:20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4"/>
      <c r="L59" s="464"/>
      <c r="M59" s="464"/>
      <c r="N59" s="464"/>
      <c r="O59" s="464"/>
      <c r="P59" s="464"/>
      <c r="Q59" s="464"/>
      <c r="R59" s="464"/>
      <c r="S59" s="464"/>
      <c r="T59" s="464"/>
    </row>
    <row r="60" spans="2:20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4"/>
      <c r="L60" s="464"/>
      <c r="M60" s="464"/>
      <c r="N60" s="464"/>
      <c r="O60" s="464"/>
      <c r="P60" s="464"/>
      <c r="Q60" s="464"/>
      <c r="R60" s="464"/>
      <c r="S60" s="464"/>
      <c r="T60" s="464"/>
    </row>
    <row r="61" spans="2:20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4"/>
      <c r="L61" s="464"/>
      <c r="M61" s="464"/>
      <c r="N61" s="464"/>
      <c r="O61" s="464"/>
      <c r="P61" s="464"/>
      <c r="Q61" s="464"/>
      <c r="R61" s="464"/>
      <c r="S61" s="464"/>
      <c r="T61" s="464"/>
    </row>
    <row r="62" spans="2:20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4"/>
      <c r="L62" s="464"/>
      <c r="M62" s="464"/>
      <c r="N62" s="464"/>
      <c r="O62" s="464"/>
      <c r="P62" s="464"/>
      <c r="Q62" s="464"/>
      <c r="R62" s="464"/>
      <c r="S62" s="464"/>
      <c r="T62" s="464"/>
    </row>
    <row r="63" spans="2:20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4"/>
      <c r="L63" s="464"/>
      <c r="M63" s="464"/>
      <c r="N63" s="464"/>
      <c r="O63" s="464"/>
      <c r="P63" s="464"/>
      <c r="Q63" s="464"/>
      <c r="R63" s="464"/>
      <c r="S63" s="464"/>
      <c r="T63" s="464"/>
    </row>
    <row r="64" spans="2:20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4"/>
      <c r="L64" s="464"/>
      <c r="M64" s="464"/>
      <c r="N64" s="464"/>
      <c r="O64" s="464"/>
      <c r="P64" s="464"/>
      <c r="Q64" s="464"/>
      <c r="R64" s="464"/>
      <c r="S64" s="464"/>
      <c r="T64" s="464"/>
    </row>
    <row r="65" spans="2:20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4"/>
      <c r="L65" s="464"/>
      <c r="M65" s="464"/>
      <c r="N65" s="464"/>
      <c r="O65" s="464"/>
      <c r="P65" s="464"/>
      <c r="Q65" s="464"/>
      <c r="R65" s="464"/>
      <c r="S65" s="464"/>
      <c r="T65" s="464"/>
    </row>
    <row r="66" spans="2:20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4"/>
      <c r="L66" s="464"/>
      <c r="M66" s="464"/>
      <c r="N66" s="464"/>
      <c r="O66" s="464"/>
      <c r="P66" s="464"/>
      <c r="Q66" s="464"/>
      <c r="R66" s="464"/>
      <c r="S66" s="464"/>
      <c r="T66" s="464"/>
    </row>
    <row r="67" spans="2:20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4"/>
      <c r="L67" s="464"/>
      <c r="M67" s="464"/>
      <c r="N67" s="464"/>
      <c r="O67" s="464"/>
      <c r="P67" s="464"/>
      <c r="Q67" s="464"/>
      <c r="R67" s="464"/>
      <c r="S67" s="464"/>
      <c r="T67" s="464"/>
    </row>
    <row r="68" spans="2:20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4"/>
      <c r="L68" s="464"/>
      <c r="M68" s="464"/>
      <c r="N68" s="464"/>
      <c r="O68" s="464"/>
      <c r="P68" s="464"/>
      <c r="Q68" s="464"/>
      <c r="R68" s="464"/>
      <c r="S68" s="464"/>
      <c r="T68" s="464"/>
    </row>
    <row r="69" spans="2:20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4"/>
      <c r="L69" s="464"/>
      <c r="M69" s="464"/>
      <c r="N69" s="464"/>
      <c r="O69" s="464"/>
      <c r="P69" s="464"/>
      <c r="Q69" s="464"/>
      <c r="R69" s="464"/>
      <c r="S69" s="464"/>
      <c r="T69" s="464"/>
    </row>
    <row r="70" spans="2:20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4"/>
      <c r="L70" s="464"/>
      <c r="M70" s="464"/>
      <c r="N70" s="464"/>
      <c r="O70" s="464"/>
      <c r="P70" s="464"/>
      <c r="Q70" s="464"/>
      <c r="R70" s="464"/>
      <c r="S70" s="464"/>
      <c r="T70" s="464"/>
    </row>
    <row r="71" spans="2:20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4"/>
      <c r="L71" s="464"/>
      <c r="M71" s="464"/>
      <c r="N71" s="464"/>
      <c r="O71" s="464"/>
      <c r="P71" s="464"/>
      <c r="Q71" s="464"/>
      <c r="R71" s="464"/>
      <c r="S71" s="464"/>
      <c r="T71" s="464"/>
    </row>
    <row r="72" spans="2:20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4"/>
      <c r="L72" s="464"/>
      <c r="M72" s="464"/>
      <c r="N72" s="464"/>
      <c r="O72" s="464"/>
      <c r="P72" s="464"/>
      <c r="Q72" s="464"/>
      <c r="R72" s="464"/>
      <c r="S72" s="464"/>
      <c r="T72" s="464"/>
    </row>
    <row r="73" spans="2:20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4"/>
      <c r="L73" s="464"/>
      <c r="M73" s="464"/>
      <c r="N73" s="464"/>
      <c r="O73" s="464"/>
      <c r="P73" s="464"/>
      <c r="Q73" s="464"/>
      <c r="R73" s="464"/>
      <c r="S73" s="464"/>
      <c r="T73" s="464"/>
    </row>
    <row r="74" spans="2:20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4"/>
      <c r="L74" s="464"/>
      <c r="M74" s="464"/>
      <c r="N74" s="464"/>
      <c r="O74" s="464"/>
      <c r="P74" s="464"/>
      <c r="Q74" s="464"/>
      <c r="R74" s="464"/>
      <c r="S74" s="464"/>
      <c r="T74" s="464"/>
    </row>
    <row r="75" spans="2:20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4"/>
      <c r="L75" s="464"/>
      <c r="M75" s="464"/>
      <c r="N75" s="464"/>
      <c r="O75" s="464"/>
      <c r="P75" s="464"/>
      <c r="Q75" s="464"/>
      <c r="R75" s="464"/>
      <c r="S75" s="464"/>
      <c r="T75" s="464"/>
    </row>
    <row r="76" spans="2:20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4"/>
      <c r="L76" s="464"/>
      <c r="M76" s="464"/>
      <c r="N76" s="464"/>
      <c r="O76" s="464"/>
      <c r="P76" s="464"/>
      <c r="Q76" s="464"/>
      <c r="R76" s="464"/>
      <c r="S76" s="464"/>
      <c r="T76" s="464"/>
    </row>
    <row r="77" spans="2:20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4"/>
      <c r="L77" s="464"/>
      <c r="M77" s="464"/>
      <c r="N77" s="464"/>
      <c r="O77" s="464"/>
      <c r="P77" s="464"/>
      <c r="Q77" s="464"/>
      <c r="R77" s="464"/>
      <c r="S77" s="464"/>
      <c r="T77" s="464"/>
    </row>
    <row r="78" spans="2:20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4"/>
      <c r="L78" s="464"/>
      <c r="M78" s="464"/>
      <c r="N78" s="464"/>
      <c r="O78" s="464"/>
      <c r="P78" s="464"/>
      <c r="Q78" s="464"/>
      <c r="R78" s="464"/>
      <c r="S78" s="464"/>
      <c r="T78" s="464"/>
    </row>
    <row r="79" spans="2:20" x14ac:dyDescent="0.25">
      <c r="B79" s="46"/>
      <c r="C79" s="46"/>
      <c r="D79" s="46"/>
      <c r="E79" s="46"/>
      <c r="F79" s="46"/>
      <c r="G79" s="46"/>
      <c r="H79" s="46"/>
      <c r="I79" s="46"/>
      <c r="J79" s="46"/>
      <c r="K79" s="464"/>
      <c r="L79" s="464"/>
      <c r="M79" s="464"/>
      <c r="N79" s="464"/>
      <c r="O79" s="464"/>
      <c r="P79" s="464"/>
      <c r="Q79" s="464"/>
      <c r="R79" s="464"/>
      <c r="S79" s="464"/>
      <c r="T79" s="464"/>
    </row>
    <row r="80" spans="2:20" x14ac:dyDescent="0.25">
      <c r="B80" s="46"/>
      <c r="C80" s="46"/>
      <c r="D80" s="46"/>
      <c r="E80" s="46"/>
      <c r="F80" s="46"/>
      <c r="G80" s="46"/>
      <c r="H80" s="46"/>
      <c r="I80" s="46"/>
      <c r="J80" s="46"/>
      <c r="K80" s="464"/>
      <c r="L80" s="464"/>
      <c r="M80" s="464"/>
      <c r="N80" s="464"/>
      <c r="O80" s="464"/>
      <c r="P80" s="464"/>
      <c r="Q80" s="464"/>
      <c r="R80" s="464"/>
      <c r="S80" s="464"/>
      <c r="T80" s="464"/>
    </row>
    <row r="81" spans="2:20" x14ac:dyDescent="0.25">
      <c r="B81" s="46"/>
      <c r="C81" s="46"/>
      <c r="D81" s="46"/>
      <c r="E81" s="46"/>
      <c r="F81" s="46"/>
      <c r="G81" s="46"/>
      <c r="H81" s="46"/>
      <c r="I81" s="46"/>
      <c r="J81" s="46"/>
      <c r="K81" s="464"/>
      <c r="L81" s="464"/>
      <c r="M81" s="464"/>
      <c r="N81" s="464"/>
      <c r="O81" s="464"/>
      <c r="P81" s="464"/>
      <c r="Q81" s="464"/>
      <c r="R81" s="464"/>
      <c r="S81" s="464"/>
      <c r="T81" s="464"/>
    </row>
    <row r="82" spans="2:20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4"/>
      <c r="L82" s="464"/>
      <c r="M82" s="464"/>
      <c r="N82" s="464"/>
      <c r="O82" s="464"/>
      <c r="P82" s="464"/>
      <c r="Q82" s="464"/>
      <c r="R82" s="464"/>
      <c r="S82" s="464"/>
      <c r="T82" s="464"/>
    </row>
    <row r="83" spans="2:20" x14ac:dyDescent="0.25">
      <c r="B83" s="46"/>
      <c r="C83" s="46"/>
      <c r="D83" s="46"/>
      <c r="E83" s="46"/>
      <c r="F83" s="46"/>
      <c r="G83" s="46"/>
      <c r="H83" s="46"/>
      <c r="I83" s="46"/>
      <c r="J83" s="46"/>
      <c r="K83" s="464"/>
      <c r="L83" s="464"/>
      <c r="M83" s="464"/>
      <c r="N83" s="464"/>
      <c r="O83" s="464"/>
      <c r="P83" s="464"/>
      <c r="Q83" s="464"/>
      <c r="R83" s="464"/>
      <c r="S83" s="464"/>
      <c r="T83" s="464"/>
    </row>
    <row r="84" spans="2:20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4"/>
      <c r="L84" s="464"/>
      <c r="M84" s="464"/>
      <c r="N84" s="464"/>
      <c r="O84" s="464"/>
      <c r="P84" s="464"/>
      <c r="Q84" s="464"/>
      <c r="R84" s="464"/>
      <c r="S84" s="464"/>
      <c r="T84" s="464"/>
    </row>
    <row r="85" spans="2:20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4"/>
      <c r="L85" s="464"/>
      <c r="M85" s="464"/>
      <c r="N85" s="464"/>
      <c r="O85" s="464"/>
      <c r="P85" s="464"/>
      <c r="Q85" s="464"/>
      <c r="R85" s="464"/>
      <c r="S85" s="464"/>
      <c r="T85" s="464"/>
    </row>
    <row r="86" spans="2:20" x14ac:dyDescent="0.25">
      <c r="B86" s="46"/>
      <c r="C86" s="46"/>
      <c r="D86" s="46"/>
      <c r="E86" s="46"/>
      <c r="F86" s="46"/>
      <c r="G86" s="46"/>
      <c r="H86" s="46"/>
      <c r="I86" s="46"/>
      <c r="J86" s="46"/>
      <c r="K86" s="464"/>
      <c r="L86" s="464"/>
      <c r="M86" s="464"/>
      <c r="N86" s="464"/>
      <c r="O86" s="464"/>
      <c r="P86" s="464"/>
      <c r="Q86" s="464"/>
      <c r="R86" s="464"/>
      <c r="S86" s="464"/>
      <c r="T86" s="464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82"/>
  <sheetViews>
    <sheetView zoomScale="90" zoomScaleNormal="90"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1" width="10.7109375" style="23" customWidth="1"/>
    <col min="12" max="12" width="9.140625" style="23"/>
    <col min="13" max="18" width="11.85546875" style="23" customWidth="1"/>
    <col min="19" max="16384" width="9.140625" style="23"/>
  </cols>
  <sheetData>
    <row r="1" spans="1:22" x14ac:dyDescent="0.25">
      <c r="A1" s="7">
        <v>25</v>
      </c>
      <c r="B1" s="32" t="s">
        <v>12</v>
      </c>
      <c r="C1" s="22"/>
      <c r="D1" s="22"/>
      <c r="E1" s="22"/>
      <c r="F1" s="22"/>
      <c r="G1" s="22"/>
      <c r="H1" s="472" t="s">
        <v>24</v>
      </c>
      <c r="I1" s="475"/>
      <c r="K1" s="1" t="s">
        <v>359</v>
      </c>
    </row>
    <row r="2" spans="1:22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2" ht="15.75" x14ac:dyDescent="0.25">
      <c r="A3" s="8" t="s">
        <v>13</v>
      </c>
      <c r="B3" s="41" t="s">
        <v>350</v>
      </c>
      <c r="C3" s="34"/>
      <c r="D3" s="34"/>
      <c r="E3" s="34"/>
      <c r="F3" s="34"/>
      <c r="G3" s="19"/>
      <c r="H3" s="19"/>
      <c r="I3" s="20"/>
      <c r="J3" s="46"/>
      <c r="K3" s="46" t="s">
        <v>2</v>
      </c>
      <c r="L3" s="1" t="s">
        <v>641</v>
      </c>
      <c r="M3" t="s">
        <v>718</v>
      </c>
      <c r="N3" s="292" t="s">
        <v>542</v>
      </c>
      <c r="O3" s="288" t="s">
        <v>720</v>
      </c>
      <c r="P3" s="292" t="s">
        <v>590</v>
      </c>
      <c r="Q3" s="283" t="s">
        <v>721</v>
      </c>
      <c r="R3"/>
      <c r="S3"/>
      <c r="T3"/>
      <c r="U3"/>
      <c r="V3"/>
    </row>
    <row r="4" spans="1:22" ht="15.75" x14ac:dyDescent="0.25">
      <c r="A4" s="9">
        <f>INDEX('Point Grid'!B:B,MATCH($A$1,'Point Grid'!A:A,0))</f>
        <v>2</v>
      </c>
      <c r="B4" s="476" t="s">
        <v>351</v>
      </c>
      <c r="C4" s="477"/>
      <c r="D4" s="477"/>
      <c r="E4" s="478"/>
      <c r="F4" s="34"/>
      <c r="G4" s="19"/>
      <c r="H4" s="19"/>
      <c r="I4" s="20"/>
      <c r="J4" s="46"/>
      <c r="K4" s="46"/>
      <c r="L4"/>
      <c r="M4" t="s">
        <v>719</v>
      </c>
      <c r="N4" s="292" t="s">
        <v>542</v>
      </c>
      <c r="O4" s="288" t="s">
        <v>718</v>
      </c>
      <c r="P4" s="292" t="s">
        <v>582</v>
      </c>
      <c r="Q4" s="283" t="s">
        <v>722</v>
      </c>
      <c r="R4" s="292"/>
      <c r="S4" s="283"/>
      <c r="T4"/>
      <c r="U4"/>
      <c r="V4"/>
    </row>
    <row r="5" spans="1:22" ht="15.75" x14ac:dyDescent="0.25">
      <c r="A5" s="9"/>
      <c r="B5" s="271" t="s">
        <v>44</v>
      </c>
      <c r="C5" s="275">
        <v>12</v>
      </c>
      <c r="D5" s="275">
        <v>24</v>
      </c>
      <c r="E5" s="276">
        <v>36</v>
      </c>
      <c r="F5" s="34"/>
      <c r="G5" s="19"/>
      <c r="H5" s="19"/>
      <c r="I5" s="20"/>
      <c r="J5" s="46"/>
      <c r="K5" s="46"/>
      <c r="L5"/>
      <c r="M5"/>
      <c r="N5" s="292"/>
      <c r="O5"/>
      <c r="P5" s="292"/>
      <c r="Q5" s="283"/>
      <c r="R5" s="292"/>
      <c r="S5" s="283"/>
      <c r="T5"/>
      <c r="U5"/>
      <c r="V5"/>
    </row>
    <row r="6" spans="1:22" ht="15.75" x14ac:dyDescent="0.25">
      <c r="A6" s="9"/>
      <c r="B6" s="272" t="s">
        <v>352</v>
      </c>
      <c r="C6" s="278">
        <v>1000</v>
      </c>
      <c r="D6" s="278">
        <v>1330</v>
      </c>
      <c r="E6" s="279">
        <v>1450</v>
      </c>
      <c r="F6" s="34"/>
      <c r="G6" s="19"/>
      <c r="H6" s="19"/>
      <c r="I6" s="20"/>
      <c r="J6" s="46"/>
      <c r="K6" s="46"/>
      <c r="L6" s="292" t="s">
        <v>430</v>
      </c>
      <c r="M6" s="356" t="s">
        <v>719</v>
      </c>
      <c r="N6" s="357" t="s">
        <v>542</v>
      </c>
      <c r="O6" s="358" t="s">
        <v>720</v>
      </c>
      <c r="P6" s="357" t="s">
        <v>582</v>
      </c>
      <c r="Q6" s="358" t="s">
        <v>722</v>
      </c>
      <c r="R6" s="357" t="s">
        <v>590</v>
      </c>
      <c r="S6" s="359" t="s">
        <v>721</v>
      </c>
      <c r="T6"/>
      <c r="U6"/>
      <c r="V6"/>
    </row>
    <row r="7" spans="1:22" ht="15.75" x14ac:dyDescent="0.25">
      <c r="A7" s="9"/>
      <c r="B7" s="272" t="s">
        <v>353</v>
      </c>
      <c r="C7" s="278">
        <v>500</v>
      </c>
      <c r="D7" s="278">
        <v>660</v>
      </c>
      <c r="E7" s="279"/>
      <c r="F7" s="34"/>
      <c r="G7" s="19"/>
      <c r="H7" s="19"/>
      <c r="I7" s="20"/>
      <c r="J7" s="46"/>
      <c r="K7" s="46"/>
      <c r="L7"/>
      <c r="M7"/>
      <c r="N7" s="292"/>
      <c r="O7" s="283"/>
      <c r="P7" s="292"/>
      <c r="Q7" s="283"/>
      <c r="R7" s="292"/>
      <c r="S7" s="283"/>
      <c r="T7"/>
      <c r="U7"/>
      <c r="V7"/>
    </row>
    <row r="8" spans="1:22" ht="15.75" x14ac:dyDescent="0.25">
      <c r="A8" s="9"/>
      <c r="B8" s="273" t="s">
        <v>354</v>
      </c>
      <c r="C8" s="280">
        <v>1100</v>
      </c>
      <c r="D8" s="280"/>
      <c r="E8" s="281"/>
      <c r="F8" s="34"/>
      <c r="G8" s="19"/>
      <c r="H8" s="19"/>
      <c r="I8" s="20"/>
      <c r="J8" s="46"/>
      <c r="K8" s="46"/>
      <c r="L8"/>
      <c r="M8" s="311" t="s">
        <v>350</v>
      </c>
      <c r="N8" s="295"/>
      <c r="O8" s="295"/>
      <c r="P8" s="295"/>
      <c r="Q8" s="283"/>
      <c r="R8"/>
      <c r="S8"/>
      <c r="T8"/>
      <c r="U8"/>
      <c r="V8"/>
    </row>
    <row r="9" spans="1:22" ht="15.75" x14ac:dyDescent="0.25">
      <c r="A9" s="9"/>
      <c r="B9" s="34"/>
      <c r="C9" s="34"/>
      <c r="D9" s="34"/>
      <c r="E9" s="34"/>
      <c r="F9" s="34"/>
      <c r="G9" s="19"/>
      <c r="H9" s="19"/>
      <c r="I9" s="20"/>
      <c r="J9" s="46"/>
      <c r="K9" s="46"/>
      <c r="L9"/>
      <c r="M9" s="360" t="s">
        <v>701</v>
      </c>
      <c r="N9" s="361"/>
      <c r="O9" s="361"/>
      <c r="P9" s="362"/>
      <c r="Q9" s="283"/>
      <c r="R9" s="363" t="s">
        <v>702</v>
      </c>
      <c r="S9"/>
      <c r="T9"/>
      <c r="U9"/>
      <c r="V9"/>
    </row>
    <row r="10" spans="1:22" ht="15.75" x14ac:dyDescent="0.25">
      <c r="A10" s="9"/>
      <c r="B10" s="41" t="s">
        <v>350</v>
      </c>
      <c r="C10" s="34"/>
      <c r="D10" s="34"/>
      <c r="E10" s="34"/>
      <c r="F10" s="34"/>
      <c r="G10" s="19"/>
      <c r="H10" s="19"/>
      <c r="I10" s="20"/>
      <c r="J10" s="46"/>
      <c r="K10" s="46"/>
      <c r="L10"/>
      <c r="M10" s="300" t="s">
        <v>44</v>
      </c>
      <c r="N10" s="301">
        <v>12</v>
      </c>
      <c r="O10" s="301">
        <v>24</v>
      </c>
      <c r="P10" s="302">
        <v>36</v>
      </c>
      <c r="Q10"/>
      <c r="R10" t="s">
        <v>728</v>
      </c>
      <c r="S10"/>
      <c r="T10"/>
      <c r="U10"/>
      <c r="V10"/>
    </row>
    <row r="11" spans="1:22" ht="15.75" x14ac:dyDescent="0.25">
      <c r="A11" s="9"/>
      <c r="B11" s="476" t="s">
        <v>355</v>
      </c>
      <c r="C11" s="477"/>
      <c r="D11" s="477"/>
      <c r="E11" s="478"/>
      <c r="F11" s="34"/>
      <c r="G11" s="19"/>
      <c r="H11" s="19"/>
      <c r="I11" s="20"/>
      <c r="J11" s="46"/>
      <c r="K11" s="46"/>
      <c r="L11"/>
      <c r="M11" s="304" t="s">
        <v>352</v>
      </c>
      <c r="N11" s="364">
        <f>C6*(1-$D$17)/$D$17</f>
        <v>1857.1428571428573</v>
      </c>
      <c r="O11" s="364">
        <f t="shared" ref="O11:O12" si="0">D6*(1-$D$17)/$D$17</f>
        <v>2470</v>
      </c>
      <c r="P11" s="365">
        <f>E6*(1-$D$17)/$D$17</f>
        <v>2692.8571428571431</v>
      </c>
      <c r="Q11"/>
      <c r="R11" t="s">
        <v>703</v>
      </c>
      <c r="S11"/>
      <c r="T11"/>
      <c r="U11"/>
      <c r="V11"/>
    </row>
    <row r="12" spans="1:22" ht="15.75" x14ac:dyDescent="0.25">
      <c r="A12" s="9"/>
      <c r="B12" s="270" t="s">
        <v>44</v>
      </c>
      <c r="C12" s="275">
        <v>12</v>
      </c>
      <c r="D12" s="275">
        <v>24</v>
      </c>
      <c r="E12" s="276">
        <v>36</v>
      </c>
      <c r="F12" s="34"/>
      <c r="G12" s="19"/>
      <c r="H12" s="19"/>
      <c r="I12" s="20"/>
      <c r="J12" s="46"/>
      <c r="K12" s="46"/>
      <c r="L12"/>
      <c r="M12" s="304" t="s">
        <v>353</v>
      </c>
      <c r="N12" s="364">
        <f t="shared" ref="N12:N13" si="1">C7*(1-$D$17)/$D$17</f>
        <v>928.57142857142867</v>
      </c>
      <c r="O12" s="364">
        <f t="shared" si="0"/>
        <v>1225.7142857142858</v>
      </c>
      <c r="P12" s="305"/>
      <c r="Q12"/>
      <c r="R12"/>
      <c r="S12"/>
      <c r="T12"/>
      <c r="U12"/>
      <c r="V12"/>
    </row>
    <row r="13" spans="1:22" ht="15.75" x14ac:dyDescent="0.25">
      <c r="A13" s="9"/>
      <c r="B13" s="272" t="s">
        <v>352</v>
      </c>
      <c r="C13" s="278">
        <v>500</v>
      </c>
      <c r="D13" s="278">
        <v>420</v>
      </c>
      <c r="E13" s="279">
        <v>290</v>
      </c>
      <c r="F13" s="34"/>
      <c r="G13" s="19"/>
      <c r="H13" s="19"/>
      <c r="I13" s="20"/>
      <c r="J13" s="46"/>
      <c r="K13" s="46"/>
      <c r="L13"/>
      <c r="M13" s="306" t="s">
        <v>354</v>
      </c>
      <c r="N13" s="366">
        <f t="shared" si="1"/>
        <v>2042.8571428571429</v>
      </c>
      <c r="O13" s="307"/>
      <c r="P13" s="308"/>
      <c r="Q13"/>
      <c r="R13" s="363" t="s">
        <v>704</v>
      </c>
      <c r="S13"/>
      <c r="T13"/>
      <c r="U13"/>
      <c r="V13"/>
    </row>
    <row r="14" spans="1:22" ht="15.75" x14ac:dyDescent="0.25">
      <c r="A14" s="9"/>
      <c r="B14" s="272" t="s">
        <v>353</v>
      </c>
      <c r="C14" s="278">
        <v>1300</v>
      </c>
      <c r="D14" s="278">
        <v>1000</v>
      </c>
      <c r="E14" s="279"/>
      <c r="F14" s="34"/>
      <c r="G14" s="19"/>
      <c r="H14" s="19"/>
      <c r="I14" s="20"/>
      <c r="J14" s="46"/>
      <c r="K14" s="46"/>
      <c r="L14"/>
      <c r="M14"/>
      <c r="N14"/>
      <c r="O14"/>
      <c r="P14"/>
      <c r="Q14"/>
      <c r="R14" t="s">
        <v>727</v>
      </c>
      <c r="S14"/>
      <c r="T14"/>
      <c r="U14"/>
      <c r="V14"/>
    </row>
    <row r="15" spans="1:22" ht="15.75" x14ac:dyDescent="0.25">
      <c r="A15" s="9"/>
      <c r="B15" s="273" t="s">
        <v>354</v>
      </c>
      <c r="C15" s="280">
        <v>900</v>
      </c>
      <c r="D15" s="280"/>
      <c r="E15" s="281"/>
      <c r="F15" s="34"/>
      <c r="G15" s="19"/>
      <c r="H15" s="19"/>
      <c r="I15" s="20"/>
      <c r="J15" s="46"/>
      <c r="K15" s="46"/>
      <c r="L15"/>
      <c r="M15" s="311" t="s">
        <v>705</v>
      </c>
      <c r="N15" s="295"/>
      <c r="O15" s="295"/>
      <c r="P15" s="295"/>
      <c r="Q15"/>
      <c r="R15"/>
      <c r="S15"/>
      <c r="T15"/>
      <c r="U15"/>
      <c r="V15"/>
    </row>
    <row r="16" spans="1:22" ht="15.75" x14ac:dyDescent="0.25">
      <c r="A16" s="9"/>
      <c r="B16" s="274"/>
      <c r="C16" s="34"/>
      <c r="D16" s="34"/>
      <c r="E16" s="34"/>
      <c r="F16" s="34"/>
      <c r="G16" s="19"/>
      <c r="H16" s="19"/>
      <c r="I16" s="20"/>
      <c r="J16" s="46"/>
      <c r="K16" s="46"/>
      <c r="L16" s="283"/>
      <c r="M16" s="360" t="s">
        <v>706</v>
      </c>
      <c r="N16" s="361"/>
      <c r="O16" s="361"/>
      <c r="P16" s="362"/>
      <c r="Q16"/>
      <c r="R16"/>
      <c r="S16"/>
      <c r="T16" s="283" t="s">
        <v>729</v>
      </c>
      <c r="U16"/>
      <c r="V16"/>
    </row>
    <row r="17" spans="1:22" ht="15.75" x14ac:dyDescent="0.25">
      <c r="A17" s="24"/>
      <c r="B17" s="34" t="s">
        <v>716</v>
      </c>
      <c r="C17" s="34"/>
      <c r="D17" s="277">
        <v>0.35</v>
      </c>
      <c r="E17" s="34"/>
      <c r="F17" s="34"/>
      <c r="G17" s="19"/>
      <c r="H17" s="19"/>
      <c r="I17" s="20"/>
      <c r="J17" s="46"/>
      <c r="K17" s="46"/>
      <c r="L17"/>
      <c r="M17" s="300" t="s">
        <v>44</v>
      </c>
      <c r="N17" s="301">
        <v>12</v>
      </c>
      <c r="O17" s="301">
        <v>24</v>
      </c>
      <c r="P17" s="302">
        <v>36</v>
      </c>
      <c r="Q17"/>
      <c r="R17"/>
      <c r="S17"/>
      <c r="T17" s="325" t="s">
        <v>708</v>
      </c>
      <c r="U17"/>
      <c r="V17"/>
    </row>
    <row r="18" spans="1:22" ht="15.75" x14ac:dyDescent="0.25">
      <c r="A18" s="30"/>
      <c r="B18" s="34" t="s">
        <v>717</v>
      </c>
      <c r="C18" s="34"/>
      <c r="D18" s="278">
        <v>1900</v>
      </c>
      <c r="E18" s="34"/>
      <c r="F18" s="34"/>
      <c r="G18" s="19"/>
      <c r="H18" s="19"/>
      <c r="I18" s="20"/>
      <c r="J18" s="46"/>
      <c r="K18" s="46"/>
      <c r="L18"/>
      <c r="M18" s="304" t="s">
        <v>352</v>
      </c>
      <c r="N18" s="364">
        <f>N11</f>
        <v>1857.1428571428573</v>
      </c>
      <c r="O18" s="364">
        <f>O11</f>
        <v>2470</v>
      </c>
      <c r="P18" s="367">
        <f>P11-D18</f>
        <v>792.85714285714312</v>
      </c>
      <c r="Q18" s="292" t="s">
        <v>542</v>
      </c>
      <c r="R18" s="368">
        <f>P11</f>
        <v>2692.8571428571431</v>
      </c>
      <c r="S18" s="292" t="s">
        <v>568</v>
      </c>
      <c r="T18" s="343" t="str">
        <f>C21</f>
        <v>Restate the primary insurer's net paid loss triangle after commutation.</v>
      </c>
      <c r="U18"/>
      <c r="V18"/>
    </row>
    <row r="19" spans="1:22" ht="15.75" x14ac:dyDescent="0.25">
      <c r="A19" s="30"/>
      <c r="B19" s="34"/>
      <c r="C19" s="34"/>
      <c r="D19" s="34"/>
      <c r="E19" s="34"/>
      <c r="F19" s="34"/>
      <c r="G19" s="19"/>
      <c r="H19" s="19"/>
      <c r="I19" s="20"/>
      <c r="J19" s="46"/>
      <c r="K19" s="46"/>
      <c r="L19"/>
      <c r="M19" s="304" t="s">
        <v>353</v>
      </c>
      <c r="N19" s="364">
        <f>N12</f>
        <v>928.57142857142867</v>
      </c>
      <c r="O19" s="364">
        <f>O12</f>
        <v>1225.7142857142858</v>
      </c>
      <c r="P19" s="305"/>
      <c r="Q19"/>
      <c r="R19"/>
      <c r="S19"/>
      <c r="T19"/>
      <c r="U19"/>
      <c r="V19"/>
    </row>
    <row r="20" spans="1:22" ht="15.75" x14ac:dyDescent="0.25">
      <c r="A20" s="29" t="s">
        <v>2</v>
      </c>
      <c r="B20" s="34" t="s">
        <v>356</v>
      </c>
      <c r="C20" s="34"/>
      <c r="D20" s="34"/>
      <c r="E20" s="34"/>
      <c r="F20" s="34"/>
      <c r="G20" s="19"/>
      <c r="H20" s="19"/>
      <c r="I20" s="20"/>
      <c r="J20" s="46"/>
      <c r="K20" s="46"/>
      <c r="L20"/>
      <c r="M20" s="306" t="s">
        <v>354</v>
      </c>
      <c r="N20" s="366">
        <f>N13</f>
        <v>2042.8571428571429</v>
      </c>
      <c r="O20" s="307"/>
      <c r="P20" s="308"/>
      <c r="Q20"/>
      <c r="R20"/>
      <c r="S20"/>
      <c r="T20"/>
      <c r="U20"/>
      <c r="V20"/>
    </row>
    <row r="21" spans="1:22" ht="16.5" thickBot="1" x14ac:dyDescent="0.3">
      <c r="A21" s="9">
        <f>INDEX('Point Grid'!$C$8:$I$32,MATCH($A$1,'Point Grid'!$A$8:$A$32,0),MATCH(A20,'Point Grid'!$C$7:$I$7,0))</f>
        <v>1.5</v>
      </c>
      <c r="B21" s="282" t="s">
        <v>125</v>
      </c>
      <c r="C21" s="34" t="s">
        <v>357</v>
      </c>
      <c r="D21" s="34"/>
      <c r="E21" s="34"/>
      <c r="F21" s="34"/>
      <c r="G21" s="19"/>
      <c r="H21" s="19"/>
      <c r="I21" s="20"/>
      <c r="J21" s="46"/>
      <c r="K21" s="46"/>
      <c r="L21"/>
      <c r="M21"/>
      <c r="N21"/>
      <c r="O21"/>
      <c r="P21"/>
      <c r="Q21"/>
      <c r="R21"/>
      <c r="S21"/>
      <c r="T21"/>
      <c r="U21"/>
      <c r="V21"/>
    </row>
    <row r="22" spans="1:22" ht="16.5" thickBot="1" x14ac:dyDescent="0.3">
      <c r="A22" s="5"/>
      <c r="B22" s="282" t="s">
        <v>126</v>
      </c>
      <c r="C22" s="34" t="s">
        <v>358</v>
      </c>
      <c r="D22" s="34"/>
      <c r="E22" s="34"/>
      <c r="F22" s="34"/>
      <c r="G22" s="19"/>
      <c r="H22" s="19"/>
      <c r="I22" s="20"/>
      <c r="J22" s="46"/>
      <c r="K22" s="46"/>
      <c r="L22" s="287" t="s">
        <v>709</v>
      </c>
      <c r="M22"/>
      <c r="N22"/>
      <c r="O22"/>
      <c r="P22"/>
      <c r="Q22"/>
      <c r="R22"/>
      <c r="S22"/>
      <c r="T22"/>
      <c r="U22"/>
      <c r="V22"/>
    </row>
    <row r="23" spans="1:22" ht="15.75" x14ac:dyDescent="0.25">
      <c r="A23" s="24"/>
      <c r="B23" s="34"/>
      <c r="C23" s="34"/>
      <c r="D23" s="34"/>
      <c r="E23" s="34"/>
      <c r="F23" s="34"/>
      <c r="G23" s="19"/>
      <c r="H23" s="19"/>
      <c r="I23" s="20"/>
      <c r="J23" s="46"/>
      <c r="K23" s="46"/>
      <c r="L23"/>
      <c r="M23"/>
      <c r="N23"/>
      <c r="O23"/>
      <c r="P23"/>
      <c r="Q23"/>
      <c r="R23" s="363" t="s">
        <v>702</v>
      </c>
      <c r="S23"/>
      <c r="T23"/>
      <c r="U23"/>
      <c r="V23"/>
    </row>
    <row r="24" spans="1:22" ht="15.75" x14ac:dyDescent="0.25">
      <c r="A24" s="29" t="s">
        <v>3</v>
      </c>
      <c r="B24" s="34" t="s">
        <v>349</v>
      </c>
      <c r="C24" s="34"/>
      <c r="D24" s="34"/>
      <c r="E24" s="34"/>
      <c r="F24" s="34"/>
      <c r="G24" s="19"/>
      <c r="H24" s="19"/>
      <c r="I24" s="20"/>
      <c r="J24" s="46"/>
      <c r="K24" s="46"/>
      <c r="L24"/>
      <c r="M24" s="1" t="s">
        <v>350</v>
      </c>
      <c r="N24"/>
      <c r="O24"/>
      <c r="P24"/>
      <c r="Q24"/>
      <c r="R24" t="s">
        <v>726</v>
      </c>
      <c r="S24"/>
      <c r="T24"/>
      <c r="U24"/>
      <c r="V24"/>
    </row>
    <row r="25" spans="1:22" ht="16.5" thickBot="1" x14ac:dyDescent="0.3">
      <c r="A25" s="9">
        <f>INDEX('Point Grid'!$C$8:$I$32,MATCH($A$1,'Point Grid'!$A$8:$A$32,0),MATCH(A24,'Point Grid'!$C$7:$I$7,0))</f>
        <v>0.5</v>
      </c>
      <c r="B25" s="34"/>
      <c r="C25" s="34"/>
      <c r="D25" s="34"/>
      <c r="E25" s="34"/>
      <c r="F25" s="34"/>
      <c r="G25" s="19"/>
      <c r="H25" s="19"/>
      <c r="I25" s="20"/>
      <c r="J25" s="46"/>
      <c r="K25" s="46"/>
      <c r="L25"/>
      <c r="M25" s="360" t="s">
        <v>710</v>
      </c>
      <c r="N25" s="361"/>
      <c r="O25" s="361"/>
      <c r="P25" s="362"/>
      <c r="Q25"/>
      <c r="R25" t="s">
        <v>711</v>
      </c>
      <c r="S25"/>
      <c r="T25"/>
      <c r="U25"/>
      <c r="V25"/>
    </row>
    <row r="26" spans="1:22" ht="16.5" thickBot="1" x14ac:dyDescent="0.3">
      <c r="A26" s="5"/>
      <c r="B26" s="34"/>
      <c r="C26" s="34"/>
      <c r="D26" s="34"/>
      <c r="E26" s="34"/>
      <c r="F26" s="34"/>
      <c r="G26" s="19"/>
      <c r="H26" s="19"/>
      <c r="I26" s="20"/>
      <c r="J26" s="46"/>
      <c r="K26" s="46"/>
      <c r="L26"/>
      <c r="M26" s="300" t="s">
        <v>44</v>
      </c>
      <c r="N26" s="301">
        <v>12</v>
      </c>
      <c r="O26" s="301">
        <v>24</v>
      </c>
      <c r="P26" s="302">
        <v>36</v>
      </c>
      <c r="Q26"/>
      <c r="R26" t="s">
        <v>712</v>
      </c>
      <c r="S26"/>
      <c r="T26"/>
      <c r="U26"/>
      <c r="V26"/>
    </row>
    <row r="27" spans="1:22" ht="16.5" thickBot="1" x14ac:dyDescent="0.3">
      <c r="A27" s="26"/>
      <c r="B27" s="49"/>
      <c r="C27" s="50"/>
      <c r="D27" s="50"/>
      <c r="E27" s="50"/>
      <c r="F27" s="50"/>
      <c r="G27" s="47"/>
      <c r="H27" s="47"/>
      <c r="I27" s="48"/>
      <c r="J27" s="46"/>
      <c r="K27" s="46"/>
      <c r="L27"/>
      <c r="M27" s="304" t="s">
        <v>352</v>
      </c>
      <c r="N27" s="364">
        <f>N11+C13</f>
        <v>2357.1428571428573</v>
      </c>
      <c r="O27" s="364">
        <f t="shared" ref="O27:O28" si="2">O11+D13</f>
        <v>2890</v>
      </c>
      <c r="P27" s="365">
        <f>P11+E13</f>
        <v>2982.8571428571431</v>
      </c>
      <c r="Q27"/>
      <c r="R27"/>
      <c r="S27"/>
      <c r="T27"/>
      <c r="U27"/>
      <c r="V27"/>
    </row>
    <row r="28" spans="1:22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/>
      <c r="M28" s="304" t="s">
        <v>353</v>
      </c>
      <c r="N28" s="364">
        <f t="shared" ref="N28:N29" si="3">N12+C14</f>
        <v>2228.5714285714284</v>
      </c>
      <c r="O28" s="364">
        <f t="shared" si="2"/>
        <v>2225.7142857142858</v>
      </c>
      <c r="P28" s="305"/>
      <c r="Q28"/>
      <c r="R28" s="363" t="s">
        <v>704</v>
      </c>
      <c r="S28"/>
      <c r="T28"/>
      <c r="U28"/>
      <c r="V28"/>
    </row>
    <row r="29" spans="1:22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/>
      <c r="M29" s="306" t="s">
        <v>354</v>
      </c>
      <c r="N29" s="366">
        <f t="shared" si="3"/>
        <v>2942.8571428571431</v>
      </c>
      <c r="O29" s="307"/>
      <c r="P29" s="308"/>
      <c r="Q29"/>
      <c r="R29" t="s">
        <v>727</v>
      </c>
      <c r="S29"/>
      <c r="T29"/>
      <c r="U29"/>
      <c r="V29"/>
    </row>
    <row r="30" spans="1:22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/>
      <c r="M30"/>
      <c r="N30"/>
      <c r="O30"/>
      <c r="P30"/>
      <c r="Q30"/>
      <c r="R30" s="283"/>
      <c r="S30"/>
      <c r="T30"/>
      <c r="U30"/>
      <c r="V30"/>
    </row>
    <row r="31" spans="1:22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/>
      <c r="M31" s="1" t="s">
        <v>350</v>
      </c>
      <c r="N31"/>
      <c r="O31"/>
      <c r="P31"/>
      <c r="Q31"/>
      <c r="R31" s="283" t="s">
        <v>315</v>
      </c>
      <c r="S31"/>
      <c r="T31" s="283" t="s">
        <v>725</v>
      </c>
      <c r="U31"/>
      <c r="V31" s="369" t="s">
        <v>724</v>
      </c>
    </row>
    <row r="32" spans="1:22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/>
      <c r="M32" s="360" t="s">
        <v>713</v>
      </c>
      <c r="N32" s="361"/>
      <c r="O32" s="361"/>
      <c r="P32" s="362"/>
      <c r="Q32"/>
      <c r="R32" s="370" t="s">
        <v>714</v>
      </c>
      <c r="S32"/>
      <c r="T32" s="371" t="s">
        <v>715</v>
      </c>
      <c r="U32"/>
      <c r="V32" s="371" t="s">
        <v>715</v>
      </c>
    </row>
    <row r="33" spans="2:22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/>
      <c r="M33" s="300" t="s">
        <v>44</v>
      </c>
      <c r="N33" s="301">
        <v>12</v>
      </c>
      <c r="O33" s="301">
        <v>24</v>
      </c>
      <c r="P33" s="302">
        <v>36</v>
      </c>
      <c r="Q33"/>
      <c r="R33" s="326" t="s">
        <v>707</v>
      </c>
      <c r="S33"/>
      <c r="T33" s="325" t="s">
        <v>707</v>
      </c>
      <c r="U33"/>
      <c r="V33" s="372" t="s">
        <v>707</v>
      </c>
    </row>
    <row r="34" spans="2:22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/>
      <c r="M34" s="304" t="s">
        <v>352</v>
      </c>
      <c r="N34" s="364">
        <f>N27</f>
        <v>2357.1428571428573</v>
      </c>
      <c r="O34" s="364">
        <f>O27</f>
        <v>2890</v>
      </c>
      <c r="P34" s="367">
        <f>R34+T34+V34</f>
        <v>1239.0109890109893</v>
      </c>
      <c r="Q34" s="292" t="s">
        <v>542</v>
      </c>
      <c r="R34" s="373">
        <f>P18</f>
        <v>792.85714285714312</v>
      </c>
      <c r="S34" s="292" t="s">
        <v>544</v>
      </c>
      <c r="T34" s="296">
        <f>E13</f>
        <v>290</v>
      </c>
      <c r="U34" s="292" t="s">
        <v>544</v>
      </c>
      <c r="V34" s="296">
        <f>E13*D17/(1-D17)</f>
        <v>156.15384615384616</v>
      </c>
    </row>
    <row r="35" spans="2:22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/>
      <c r="M35" s="304" t="s">
        <v>353</v>
      </c>
      <c r="N35" s="364">
        <f>N28</f>
        <v>2228.5714285714284</v>
      </c>
      <c r="O35" s="364">
        <f>O28</f>
        <v>2225.7142857142858</v>
      </c>
      <c r="P35" s="305"/>
      <c r="Q35"/>
      <c r="R35" s="295"/>
      <c r="S35"/>
      <c r="T35"/>
      <c r="U35"/>
      <c r="V35"/>
    </row>
    <row r="36" spans="2:22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/>
      <c r="M36" s="306" t="s">
        <v>354</v>
      </c>
      <c r="N36" s="366">
        <f>N29</f>
        <v>2942.8571428571431</v>
      </c>
      <c r="O36" s="307"/>
      <c r="P36" s="308"/>
      <c r="Q36"/>
      <c r="R36"/>
      <c r="S36"/>
      <c r="T36"/>
      <c r="U36"/>
      <c r="V36"/>
    </row>
    <row r="37" spans="2:22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/>
      <c r="M37"/>
      <c r="N37"/>
      <c r="O37"/>
      <c r="P37"/>
      <c r="Q37"/>
      <c r="R37"/>
      <c r="S37"/>
      <c r="T37"/>
      <c r="U37"/>
      <c r="V37"/>
    </row>
    <row r="38" spans="2:22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1" t="s">
        <v>641</v>
      </c>
      <c r="M38" t="s">
        <v>723</v>
      </c>
      <c r="N38" s="292" t="s">
        <v>542</v>
      </c>
      <c r="O38" s="288" t="s">
        <v>725</v>
      </c>
      <c r="P38" s="292" t="s">
        <v>590</v>
      </c>
      <c r="Q38" s="283" t="s">
        <v>722</v>
      </c>
      <c r="R38" s="292"/>
      <c r="S38" s="283"/>
      <c r="T38"/>
      <c r="U38"/>
      <c r="V38"/>
    </row>
    <row r="39" spans="2:22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/>
      <c r="M39" t="s">
        <v>724</v>
      </c>
      <c r="N39" s="292" t="s">
        <v>542</v>
      </c>
      <c r="O39" s="288" t="s">
        <v>723</v>
      </c>
      <c r="P39" s="292" t="s">
        <v>582</v>
      </c>
      <c r="Q39" s="283" t="s">
        <v>721</v>
      </c>
      <c r="R39"/>
      <c r="S39"/>
      <c r="T39"/>
      <c r="U39"/>
      <c r="V39"/>
    </row>
    <row r="40" spans="2:22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/>
      <c r="M40"/>
      <c r="N40"/>
      <c r="O40"/>
      <c r="P40"/>
      <c r="Q40"/>
      <c r="R40"/>
      <c r="S40"/>
      <c r="T40"/>
      <c r="U40"/>
      <c r="V40"/>
    </row>
    <row r="41" spans="2:22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292" t="s">
        <v>430</v>
      </c>
      <c r="M41" s="356" t="s">
        <v>724</v>
      </c>
      <c r="N41" s="357" t="s">
        <v>542</v>
      </c>
      <c r="O41" s="374" t="s">
        <v>725</v>
      </c>
      <c r="P41" s="357" t="s">
        <v>582</v>
      </c>
      <c r="Q41" s="358" t="s">
        <v>721</v>
      </c>
      <c r="R41" s="357" t="s">
        <v>590</v>
      </c>
      <c r="S41" s="359" t="s">
        <v>722</v>
      </c>
      <c r="T41"/>
      <c r="U41"/>
      <c r="V41"/>
    </row>
    <row r="42" spans="2:22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/>
      <c r="M42"/>
      <c r="N42"/>
      <c r="O42"/>
      <c r="P42"/>
      <c r="Q42"/>
      <c r="R42"/>
      <c r="S42"/>
      <c r="T42"/>
      <c r="U42"/>
      <c r="V42"/>
    </row>
    <row r="43" spans="2:22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2:22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23" t="s">
        <v>3</v>
      </c>
      <c r="L44" s="375" t="s">
        <v>730</v>
      </c>
    </row>
    <row r="45" spans="2:22" x14ac:dyDescent="0.25">
      <c r="B45" s="46"/>
      <c r="C45" s="46"/>
      <c r="D45" s="46"/>
      <c r="E45" s="46"/>
      <c r="F45" s="46"/>
      <c r="G45" s="46"/>
      <c r="H45" s="46"/>
      <c r="I45" s="46"/>
      <c r="J45" s="46"/>
      <c r="L45" s="375" t="s">
        <v>731</v>
      </c>
    </row>
    <row r="46" spans="2:22" x14ac:dyDescent="0.25">
      <c r="B46" s="46"/>
      <c r="C46" s="46"/>
      <c r="D46" s="46"/>
      <c r="E46" s="46"/>
      <c r="F46" s="46"/>
      <c r="G46" s="46"/>
      <c r="H46" s="46"/>
      <c r="I46" s="46"/>
      <c r="J46" s="46"/>
      <c r="L46" s="375" t="s">
        <v>732</v>
      </c>
    </row>
    <row r="47" spans="2:22" x14ac:dyDescent="0.25">
      <c r="B47" s="46"/>
      <c r="C47" s="46"/>
      <c r="D47" s="46"/>
      <c r="E47" s="46"/>
      <c r="F47" s="46"/>
      <c r="G47" s="46"/>
      <c r="H47" s="46"/>
      <c r="I47" s="46"/>
      <c r="J47" s="46"/>
      <c r="L47" s="375" t="s">
        <v>733</v>
      </c>
    </row>
    <row r="48" spans="2:22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2:1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2:1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2:1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2:11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2:11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2:11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2:1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2:11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2:11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2:11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2:11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2:11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2:11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2:1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2:1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2:11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2:11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2:1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2:1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2:11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2:11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2:11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2:11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2:1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spans="2:11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2:11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2:11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2:1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2:11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2:11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spans="2:11" x14ac:dyDescent="0.25"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2:11" x14ac:dyDescent="0.25">
      <c r="B80" s="46"/>
      <c r="C80" s="46"/>
      <c r="D80" s="46"/>
      <c r="E80" s="46"/>
      <c r="F80" s="46"/>
      <c r="G80" s="46"/>
      <c r="H80" s="46"/>
      <c r="I80" s="46"/>
      <c r="J80" s="46"/>
      <c r="K80" s="46"/>
    </row>
    <row r="81" spans="2:11" x14ac:dyDescent="0.25"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2:11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</row>
  </sheetData>
  <mergeCells count="3">
    <mergeCell ref="H1:I1"/>
    <mergeCell ref="B11:E11"/>
    <mergeCell ref="B4:E4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2025-03-05T15:56:36Z</dcterms:modified>
</cp:coreProperties>
</file>